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<sst xmlns="http://schemas.openxmlformats.org/spreadsheetml/2006/main" count="2848" uniqueCount="2064">
  <si>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</si>
  <si>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</si>
  <si>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</si>
  <si>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</si>
  <si>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</si>
  <si>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</si>
  <si>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</si>
  <si>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</si>
  <si>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</si>
  <si>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</si>
  <si>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</si>
  <si>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</si>
  <si>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</si>
  <si>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</si>
  <si>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</si>
  <si>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</si>
  <si>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</si>
  <si>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</si>
  <si>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</si>
  <si>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</si>
  <si>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</si>
  <si>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</si>
  <si>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</si>
  <si>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</si>
  <si>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</si>
  <si>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</si>
  <si>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</si>
  <si>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</si>
  <si>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</si>
  <si>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</si>
  <si>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</si>
  <si>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</si>
  <si>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</si>
  <si>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</si>
  <si>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</si>
  <si>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</si>
  <si>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</si>
  <si>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</si>
  <si>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</si>
  <si>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</si>
  <si>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</si>
  <si>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</si>
  <si>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</si>
  <si>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</si>
  <si>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</si>
  <si>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</si>
  <si>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</si>
  <si>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</si>
  <si>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</si>
  <si>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</si>
  <si>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</si>
  <si>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</si>
  <si>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</si>
  <si>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</si>
  <si>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</si>
  <si>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</si>
  <si>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</si>
  <si>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</si>
  <si>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</si>
  <si>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</si>
  <si>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</si>
  <si>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</si>
  <si>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</si>
  <si>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</si>
  <si>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</si>
  <si>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</si>
  <si>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</si>
  <si>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</si>
  <si>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</si>
  <si>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</si>
  <si>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</si>
  <si>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</si>
  <si>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</si>
  <si>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</si>
  <si>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</si>
  <si>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</si>
  <si>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</si>
  <si>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</si>
  <si>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</si>
  <si>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</si>
  <si>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</si>
  <si>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</si>
  <si>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</si>
  <si>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</si>
  <si>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</si>
  <si>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</si>
  <si>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</si>
  <si>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</si>
  <si>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</si>
  <si>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</si>
  <si>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</si>
  <si>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</si>
  <si>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</si>
  <si>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</si>
  <si>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</si>
  <si>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</si>
  <si>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</si>
  <si>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</si>
  <si>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</si>
  <si>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</si>
  <si>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</si>
  <si>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</si>
  <si>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</si>
  <si>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</si>
  <si>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</si>
  <si>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</si>
  <si>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</si>
  <si>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</si>
  <si>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</si>
  <si>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</si>
  <si>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</si>
  <si>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</si>
  <si>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</si>
  <si>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</si>
  <si>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</si>
  <si>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</si>
  <si>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</si>
  <si>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</si>
  <si>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</si>
  <si>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</si>
  <si>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</si>
  <si>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</si>
  <si>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</si>
  <si>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</si>
  <si>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</si>
  <si>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</si>
  <si>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</si>
  <si>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</si>
  <si>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</si>
  <si>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</si>
  <si>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</si>
  <si>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</si>
  <si>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</si>
  <si>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</si>
  <si>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</si>
  <si>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</si>
  <si>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</si>
  <si>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</si>
  <si>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</si>
  <si>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</si>
  <si>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</si>
  <si>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</si>
  <si>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</si>
  <si>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</si>
  <si>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</si>
  <si>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</si>
  <si>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</si>
  <si>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</si>
  <si>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</si>
  <si>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</si>
  <si>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</si>
  <si>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</si>
  <si>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</si>
  <si>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</si>
  <si>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</si>
  <si>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</si>
  <si>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</si>
  <si>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</si>
  <si>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</si>
  <si>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</si>
  <si>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</si>
  <si>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</si>
  <si>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</si>
  <si>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</si>
  <si>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</si>
  <si>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</si>
  <si>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</si>
  <si>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</si>
  <si>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</si>
  <si>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</si>
  <si>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</si>
  <si>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</si>
  <si>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</si>
  <si>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</si>
  <si>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</si>
  <si>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</si>
  <si>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</si>
  <si>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</si>
  <si>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</si>
  <si>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</si>
  <si>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</si>
  <si>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</si>
  <si>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</si>
  <si>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</si>
  <si>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</si>
  <si>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</si>
  <si>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</si>
  <si>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</si>
  <si>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</si>
  <si>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</si>
  <si>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</si>
  <si>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</si>
  <si>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</si>
  <si>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</si>
  <si>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</si>
  <si>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</si>
  <si>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</si>
  <si>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</si>
  <si>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</si>
  <si>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</si>
  <si>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</si>
  <si>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</si>
  <si>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</si>
  <si>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</si>
  <si>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</si>
  <si>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</si>
  <si>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</si>
  <si>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</si>
  <si>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</si>
  <si>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</si>
  <si>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</si>
  <si>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</si>
  <si>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</si>
  <si>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</si>
  <si>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</si>
  <si>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</si>
  <si>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</si>
  <si>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</si>
  <si>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</si>
  <si>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</si>
  <si>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</si>
  <si>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</si>
  <si>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</si>
  <si>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</si>
  <si>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</si>
  <si>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</si>
  <si>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</si>
  <si>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</si>
  <si>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</si>
  <si>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</si>
  <si>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</si>
  <si>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</si>
  <si>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</si>
  <si>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</si>
  <si>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</si>
  <si>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</si>
  <si>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</si>
  <si>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</si>
  <si>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</si>
  <si>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</si>
  <si>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</si>
  <si>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</si>
  <si>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</si>
  <si>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</si>
  <si>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</si>
  <si>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</si>
  <si>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</si>
  <si>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</si>
  <si>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</si>
  <si>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</si>
  <si>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</si>
  <si>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</si>
  <si>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</si>
  <si>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</si>
  <si>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</si>
  <si>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</si>
  <si>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</si>
  <si>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</si>
  <si>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</si>
  <si>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</si>
  <si>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</si>
  <si>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</si>
  <si>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</si>
  <si>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</si>
  <si>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</si>
  <si>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</si>
  <si>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</si>
  <si>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</si>
  <si>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</si>
  <si>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</si>
  <si>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</si>
  <si>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</si>
  <si>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</si>
  <si>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</si>
  <si>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</si>
  <si>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</si>
  <si>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</si>
  <si>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</si>
  <si>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</si>
  <si>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</si>
  <si>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</si>
  <si>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</si>
  <si>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</si>
  <si>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</si>
  <si>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</si>
  <si>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</si>
  <si>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</si>
  <si>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</si>
  <si>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</si>
  <si>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</si>
  <si>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</si>
  <si>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</si>
  <si>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</si>
  <si>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</si>
  <si>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</si>
  <si>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</si>
  <si>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</si>
  <si>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</si>
  <si>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</si>
  <si>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</si>
  <si>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</si>
  <si>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</si>
  <si>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</si>
  <si>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</si>
  <si>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</si>
  <si>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</si>
  <si>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</si>
  <si>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</si>
  <si>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</si>
  <si>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</si>
  <si>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</si>
  <si>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</si>
  <si>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</si>
  <si>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</si>
  <si>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</si>
  <si>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</si>
  <si>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</si>
  <si>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</si>
  <si>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</si>
  <si>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</si>
  <si>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</si>
  <si>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</si>
  <si>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</si>
  <si>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</si>
  <si>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</si>
  <si>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</si>
  <si>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</si>
  <si>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</si>
  <si>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</si>
  <si>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</si>
  <si>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</si>
  <si>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</si>
  <si>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</si>
  <si>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</si>
  <si>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</si>
  <si>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</si>
  <si>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</si>
  <si>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</si>
  <si>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</si>
  <si>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</si>
  <si>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</si>
  <si>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</si>
  <si>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</si>
  <si>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</si>
  <si>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</si>
  <si>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</si>
  <si>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</si>
  <si>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</si>
  <si>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</si>
  <si>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</si>
  <si>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</si>
  <si>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</si>
  <si>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</si>
  <si>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</si>
  <si>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</si>
  <si>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</si>
  <si>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</si>
  <si>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</si>
  <si>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</si>
  <si>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</si>
  <si>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</si>
  <si>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</si>
  <si>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</si>
  <si>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</si>
  <si>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</si>
  <si>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</si>
  <si>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</si>
  <si>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</si>
  <si>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</si>
  <si>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</si>
  <si>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</si>
  <si>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</si>
  <si>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</si>
  <si>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</si>
  <si>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</si>
  <si>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</si>
  <si>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</si>
  <si>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</si>
  <si>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</si>
  <si>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</si>
  <si>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</si>
  <si>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</si>
  <si>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</si>
  <si>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</si>
  <si>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</si>
  <si>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</si>
  <si>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</si>
  <si>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</si>
  <si>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</si>
  <si>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</si>
  <si>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</si>
  <si>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</si>
  <si>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</si>
  <si>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</si>
  <si>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</si>
  <si>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</si>
  <si>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</si>
  <si>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</si>
  <si>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</si>
  <si>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</si>
  <si>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</si>
  <si>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</si>
  <si>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</si>
  <si>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</si>
  <si>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</si>
  <si>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</si>
  <si>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</si>
  <si>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</si>
  <si>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</si>
  <si>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</si>
  <si>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</si>
  <si>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</si>
  <si>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</si>
  <si>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</si>
  <si>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</si>
  <si>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</si>
  <si>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</si>
  <si>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</si>
  <si>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</si>
  <si>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</si>
  <si>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</si>
  <si>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</si>
  <si>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</si>
  <si>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</si>
  <si>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</si>
  <si>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</si>
  <si>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</si>
  <si>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</si>
  <si>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</si>
  <si>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</si>
  <si>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</si>
  <si>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</si>
  <si>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</si>
  <si>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</si>
  <si>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</si>
  <si>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</si>
  <si>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</si>
  <si>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</si>
  <si>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</si>
  <si>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</si>
  <si>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</si>
  <si>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</si>
  <si>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</si>
  <si>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</si>
  <si>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</si>
  <si>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</si>
  <si>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</si>
  <si>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</si>
  <si>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</si>
  <si>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</si>
  <si>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</si>
  <si>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</si>
  <si>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</si>
  <si>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</si>
  <si>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</si>
  <si>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</si>
  <si>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</si>
  <si>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</si>
  <si>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</si>
  <si>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</si>
  <si>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</si>
  <si>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</si>
  <si>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</si>
  <si>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</si>
  <si>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</si>
  <si>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</si>
  <si>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</si>
  <si>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</si>
  <si>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</si>
  <si>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</si>
  <si>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</si>
  <si>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</si>
  <si>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</si>
  <si>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</si>
  <si>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</si>
  <si>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</si>
  <si>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</si>
  <si>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</si>
  <si>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</si>
  <si>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</si>
  <si>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</si>
  <si>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</si>
  <si>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</si>
  <si>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</si>
  <si>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</si>
  <si>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</si>
  <si>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</si>
  <si>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</si>
  <si>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</si>
  <si>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</si>
  <si>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</si>
  <si>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</si>
  <si>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</si>
  <si>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</si>
  <si>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</si>
  <si>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</si>
  <si>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</si>
  <si>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</si>
  <si>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</si>
  <si>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</si>
  <si>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</si>
  <si>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</si>
  <si>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</si>
  <si>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</si>
  <si>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</si>
  <si>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</si>
  <si>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</si>
  <si>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</si>
  <si>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</si>
  <si>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</si>
  <si>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</si>
  <si>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</si>
  <si>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</si>
  <si>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</si>
  <si>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</si>
  <si>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</si>
  <si>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</si>
  <si>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</si>
  <si>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</si>
  <si>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</si>
  <si>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</si>
  <si>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</si>
  <si>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</si>
  <si>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</si>
  <si>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</si>
  <si>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</si>
  <si>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</si>
  <si>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</si>
  <si>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</si>
  <si>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</si>
  <si>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</si>
  <si>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</si>
  <si>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</si>
  <si>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</si>
  <si>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</si>
  <si>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</si>
  <si>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</si>
  <si>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</si>
  <si>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</si>
  <si>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</si>
  <si>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</si>
  <si>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</si>
  <si>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</si>
  <si>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</si>
  <si>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</si>
  <si>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</si>
  <si>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</si>
  <si>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</si>
  <si>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</si>
  <si>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</si>
  <si>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</si>
  <si>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</si>
  <si>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</si>
  <si>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</si>
  <si>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</si>
  <si>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</si>
  <si>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</si>
  <si>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</si>
  <si>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</si>
  <si>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</si>
  <si>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</si>
  <si>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</si>
  <si>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</si>
  <si>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</si>
  <si>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</si>
  <si>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</si>
  <si>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</si>
  <si>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</si>
  <si>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</si>
  <si>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</si>
  <si>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</si>
  <si>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</si>
  <si>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</si>
  <si>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</si>
  <si>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</si>
  <si>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</si>
  <si>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</si>
  <si>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</si>
  <si>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</si>
  <si>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</si>
  <si>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</si>
  <si>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</si>
  <si>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</si>
  <si>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</si>
  <si>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</si>
  <si>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</si>
  <si>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</si>
  <si>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</si>
  <si>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</si>
  <si>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</si>
  <si>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</si>
  <si>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</si>
  <si>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</si>
  <si>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</si>
  <si>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</si>
  <si>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</si>
  <si>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</si>
  <si>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</si>
  <si>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</si>
  <si>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</si>
  <si>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</si>
  <si>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</si>
  <si>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</si>
  <si>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</si>
  <si>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</si>
  <si>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</si>
  <si>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</si>
  <si>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</si>
  <si>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</si>
  <si>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</si>
  <si>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</si>
  <si>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</si>
  <si>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</si>
  <si>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</si>
  <si>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</si>
  <si>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</si>
  <si>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</si>
  <si>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</si>
  <si>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</si>
  <si>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</si>
  <si>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</si>
  <si>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</si>
  <si>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</si>
  <si>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</si>
  <si>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</si>
  <si>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</si>
  <si>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</si>
  <si>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</si>
  <si>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</si>
  <si>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</si>
  <si>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</si>
  <si>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</si>
  <si>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</si>
  <si>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</si>
  <si>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</si>
  <si>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</si>
  <si>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</si>
  <si>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</si>
  <si>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</si>
  <si>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</si>
  <si>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</si>
  <si>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</si>
  <si>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</si>
  <si>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</si>
  <si>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</si>
  <si>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</si>
  <si>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</si>
  <si>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</si>
  <si>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</si>
  <si>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</si>
  <si>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</si>
  <si>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</si>
  <si>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</si>
  <si>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</si>
  <si>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</si>
  <si>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</si>
  <si>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</si>
  <si>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</si>
  <si>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</si>
  <si>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</si>
  <si>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</si>
  <si>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</si>
  <si>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</si>
  <si>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</si>
  <si>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</si>
  <si>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</si>
  <si>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</si>
  <si>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</si>
  <si>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</si>
  <si>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</si>
  <si>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</si>
  <si>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</si>
  <si>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</si>
  <si>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</si>
  <si>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</si>
  <si>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</si>
  <si>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</si>
  <si>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</si>
  <si>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</si>
  <si>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</si>
  <si>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</si>
  <si>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</si>
  <si>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</si>
  <si>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</si>
  <si>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</si>
  <si>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</si>
  <si>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</si>
  <si>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</si>
  <si>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</si>
  <si>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</si>
  <si>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</si>
  <si>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</si>
  <si>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</si>
  <si>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</si>
  <si>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</si>
  <si>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</si>
  <si>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</si>
  <si>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</si>
  <si>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</si>
  <si>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</si>
  <si>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</si>
  <si>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</si>
  <si>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</si>
  <si>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</si>
  <si>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</si>
  <si>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</si>
  <si>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</si>
  <si>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</si>
  <si>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</si>
  <si>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</si>
  <si>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</si>
  <si>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</si>
  <si>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</si>
  <si>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</si>
  <si>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</si>
  <si>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</si>
  <si>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</si>
  <si>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</si>
  <si>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</si>
  <si>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</si>
  <si>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</si>
  <si>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</si>
  <si>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</si>
  <si>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</si>
  <si>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</si>
  <si>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</si>
  <si>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</si>
  <si>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</si>
  <si>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</si>
  <si>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</si>
  <si>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</si>
  <si>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</si>
  <si>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</si>
  <si>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</si>
  <si>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</si>
  <si>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</si>
  <si>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</si>
  <si>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</si>
  <si>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</si>
  <si>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</si>
  <si>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</si>
  <si>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</si>
  <si>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</si>
  <si>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</si>
  <si>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</si>
  <si>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</si>
  <si>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</si>
  <si>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</si>
  <si>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</si>
  <si>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</si>
  <si>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</si>
  <si>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</si>
  <si>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</si>
  <si>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</si>
  <si>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</si>
  <si>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</si>
  <si>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</si>
  <si>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</si>
  <si>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</si>
  <si>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</si>
  <si>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</si>
  <si>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</si>
  <si>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</si>
  <si>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</si>
  <si>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</si>
  <si>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</si>
  <si>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</si>
  <si>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</si>
  <si>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</si>
  <si>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</si>
  <si>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</si>
  <si>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</si>
  <si>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</si>
  <si>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</si>
  <si>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</si>
  <si>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</si>
  <si>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</si>
  <si>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</si>
  <si>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</si>
  <si>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</si>
  <si>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</si>
  <si>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</si>
  <si>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</si>
  <si>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</si>
  <si>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</si>
  <si>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</si>
  <si>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</si>
  <si>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</si>
  <si>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</si>
  <si>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</si>
  <si>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</si>
  <si>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</si>
  <si>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</si>
  <si>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</si>
  <si>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</si>
  <si>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</si>
  <si>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</si>
  <si>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</si>
  <si>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</si>
  <si>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</si>
  <si>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</si>
  <si>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</si>
  <si>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</si>
  <si>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</si>
  <si>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</si>
  <si>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</si>
  <si>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</si>
  <si>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</si>
  <si>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</si>
  <si>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</si>
  <si>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</si>
  <si>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</si>
  <si>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</si>
  <si>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</si>
  <si>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</si>
  <si>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</si>
  <si>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</si>
  <si>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</si>
  <si>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</si>
  <si>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</si>
  <si>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</si>
  <si>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</si>
  <si>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</si>
  <si>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</si>
  <si>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</si>
  <si>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</si>
  <si>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</si>
  <si>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</si>
  <si>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</si>
  <si>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</si>
  <si>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</si>
  <si>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</si>
  <si>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</si>
  <si>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</si>
  <si>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</si>
  <si>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</si>
  <si>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</si>
  <si>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</si>
  <si>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</si>
  <si>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</si>
  <si>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</si>
  <si>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</si>
  <si>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</si>
  <si>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</si>
  <si>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</si>
  <si>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</si>
  <si>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</si>
  <si>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</si>
  <si>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</si>
  <si>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</si>
  <si>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</si>
  <si>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</si>
  <si>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</si>
  <si>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</si>
  <si>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</si>
  <si>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</si>
  <si>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</si>
  <si>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</si>
  <si>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</si>
  <si>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</si>
  <si>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</si>
  <si>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</si>
  <si>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</si>
  <si>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</si>
  <si>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</si>
  <si>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</si>
  <si>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</si>
  <si>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</si>
  <si>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</si>
  <si>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</si>
  <si>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</si>
  <si>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</si>
  <si>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</si>
  <si>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</si>
  <si>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</si>
  <si>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</si>
  <si>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</si>
  <si>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</si>
  <si>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</si>
  <si>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</si>
  <si>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</si>
  <si>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</si>
  <si>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</si>
  <si>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</si>
  <si>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</si>
  <si>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</si>
  <si>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</si>
  <si>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</si>
  <si>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</si>
  <si>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</si>
  <si>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</si>
  <si>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</si>
  <si>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</si>
  <si>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</si>
  <si>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</si>
  <si>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</si>
  <si>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</si>
  <si>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</si>
  <si>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</si>
  <si>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</si>
  <si>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</si>
  <si>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</si>
  <si>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</si>
  <si>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</si>
  <si>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</si>
  <si>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</si>
  <si>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</si>
  <si>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</si>
  <si>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</si>
  <si>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</si>
  <si>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</si>
  <si>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</si>
  <si>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</si>
  <si>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</si>
  <si>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</si>
  <si>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</si>
  <si>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</si>
  <si>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</si>
  <si>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</si>
  <si>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</si>
  <si>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</si>
  <si>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</si>
  <si>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</si>
  <si>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</si>
  <si>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</si>
  <si>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</si>
  <si>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</si>
  <si>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</si>
  <si>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</si>
  <si>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</si>
  <si>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</si>
  <si>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</si>
  <si>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</si>
  <si>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</si>
  <si>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</si>
  <si>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</si>
  <si>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</si>
  <si>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</si>
  <si>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</si>
  <si>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</si>
  <si>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</si>
  <si>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</si>
  <si>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</si>
  <si>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</si>
  <si>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</si>
  <si>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</si>
  <si>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</si>
  <si>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</si>
  <si>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</si>
  <si>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</si>
  <si>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</si>
  <si>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</si>
  <si>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</si>
  <si>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</si>
  <si>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</si>
  <si>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</si>
  <si>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</si>
  <si>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</si>
  <si>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</si>
  <si>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</si>
  <si>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</si>
  <si>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</si>
  <si>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</si>
  <si>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</si>
  <si>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</si>
  <si>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</si>
  <si>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</si>
  <si>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</si>
  <si>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</si>
  <si>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</si>
  <si>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</si>
  <si>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</si>
  <si>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</si>
  <si>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</si>
  <si>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</si>
  <si>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</si>
  <si>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</si>
  <si>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</si>
  <si>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</si>
  <si>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</si>
  <si>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</si>
  <si>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</si>
  <si>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</si>
  <si>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</si>
  <si>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</si>
  <si>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</si>
  <si>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</si>
  <si>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</si>
  <si>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</si>
  <si>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</si>
  <si>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</si>
  <si>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</si>
  <si>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</si>
  <si>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</si>
  <si>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</si>
  <si>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</si>
  <si>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</si>
  <si>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</si>
  <si>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</si>
  <si>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</si>
  <si>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</si>
  <si>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</si>
  <si>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</si>
  <si>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</si>
  <si>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</si>
  <si>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</si>
  <si>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</si>
  <si>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</si>
  <si>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</si>
  <si>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</si>
  <si>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</si>
  <si>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</si>
  <si>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</si>
  <si>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</si>
  <si>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</si>
  <si>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</si>
  <si>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</si>
  <si>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</si>
  <si>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</si>
  <si>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</si>
  <si>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</si>
  <si>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</si>
  <si>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</si>
  <si>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</si>
  <si>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</si>
  <si>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</si>
  <si>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</si>
  <si>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</si>
  <si>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</si>
  <si>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</si>
  <si>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</si>
  <si>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</si>
  <si>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</si>
  <si>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</si>
  <si>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</si>
  <si>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</si>
  <si>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</si>
  <si>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</si>
  <si>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</si>
  <si>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</si>
  <si>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</si>
  <si>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</si>
  <si>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</si>
  <si>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</si>
  <si>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</si>
  <si>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</si>
  <si>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</si>
  <si>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</si>
  <si>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</si>
  <si>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</si>
  <si>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</si>
  <si>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</si>
  <si>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</si>
  <si>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</si>
  <si>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</si>
  <si>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</si>
  <si>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</si>
  <si>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</si>
  <si>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</si>
  <si>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</si>
  <si>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</si>
  <si>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</si>
  <si>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</si>
  <si>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</si>
  <si>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</si>
  <si>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</si>
  <si>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</si>
  <si>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</si>
  <si>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</si>
  <si>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</si>
  <si>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</si>
  <si>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</si>
  <si>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</si>
  <si>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</si>
  <si>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</si>
  <si>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</si>
  <si>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</si>
  <si>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</si>
  <si>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</si>
  <si>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</si>
  <si>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</si>
  <si>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</si>
  <si>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</si>
  <si>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</si>
  <si>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</si>
  <si>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</si>
  <si>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</si>
  <si>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</si>
  <si>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</si>
  <si>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</si>
  <si>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</si>
  <si>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</si>
  <si>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</si>
  <si>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</si>
  <si>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</si>
  <si>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</si>
  <si>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</si>
  <si>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</si>
  <si>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</si>
  <si>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</si>
  <si>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</si>
  <si>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</si>
  <si>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</si>
  <si>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</si>
  <si>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</si>
  <si>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</si>
  <si>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</si>
  <si>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</si>
  <si>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</si>
  <si>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</si>
  <si>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</si>
  <si>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</si>
  <si>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</si>
  <si>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</si>
  <si>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</si>
  <si>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</si>
  <si>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</si>
  <si>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</si>
  <si>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</si>
  <si>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</si>
  <si>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</si>
  <si>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</si>
  <si>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</si>
  <si>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</si>
  <si>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</si>
  <si>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</si>
  <si>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</si>
  <si>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</si>
  <si>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</si>
  <si>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</si>
  <si>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</si>
  <si>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</si>
  <si>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</si>
  <si>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</si>
  <si>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</si>
  <si>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</si>
  <si>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</si>
  <si>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</si>
  <si>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</si>
  <si>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</si>
  <si>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</si>
  <si>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</si>
  <si>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</si>
  <si>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</si>
  <si>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</si>
  <si>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</si>
  <si>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</si>
  <si>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</si>
  <si>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</si>
  <si>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</si>
  <si>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</si>
  <si>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</si>
  <si>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</si>
  <si>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</si>
  <si>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</si>
  <si>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</si>
  <si>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</si>
  <si>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</si>
  <si>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</si>
  <si>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</si>
  <si>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</si>
  <si>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</si>
  <si>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</si>
  <si>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</si>
  <si>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</si>
  <si>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</si>
  <si>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</si>
  <si>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</si>
  <si>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</si>
  <si>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</si>
  <si>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</si>
  <si>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</si>
  <si>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</si>
  <si>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</si>
  <si>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</si>
  <si>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</si>
  <si>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</si>
  <si>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</si>
  <si>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</si>
  <si>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</si>
  <si>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</si>
  <si>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</si>
  <si>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</si>
  <si>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</si>
  <si>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</si>
  <si>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</si>
  <si>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</si>
  <si>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</si>
  <si>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</si>
  <si>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</si>
  <si>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</si>
  <si>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</si>
  <si>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</si>
  <si>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</si>
  <si>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</si>
  <si>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</si>
  <si>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</si>
  <si>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</si>
  <si>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</si>
  <si>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</si>
  <si>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</si>
  <si>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</si>
  <si>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</si>
  <si>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</si>
  <si>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</si>
  <si>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</si>
  <si>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</si>
  <si>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</si>
  <si>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</si>
  <si>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</si>
  <si>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</si>
  <si>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</si>
  <si>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</si>
  <si>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</si>
  <si>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</si>
  <si>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</si>
  <si>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</si>
  <si>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</si>
  <si>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</si>
  <si>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</si>
  <si>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</si>
  <si>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</si>
  <si>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</si>
  <si>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</si>
  <si>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</si>
  <si>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</si>
  <si>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</si>
  <si>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</si>
  <si>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</si>
  <si>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</si>
  <si>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</si>
  <si>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</si>
  <si>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</si>
  <si>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</si>
  <si>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</si>
  <si>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</si>
  <si>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</si>
  <si>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</si>
  <si>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</si>
  <si>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</si>
  <si>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</si>
  <si>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</si>
  <si>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</si>
  <si>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</si>
  <si>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</si>
  <si>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</si>
  <si>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</si>
  <si>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</si>
  <si>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</si>
  <si>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</si>
  <si>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</si>
  <si>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</si>
  <si>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</si>
  <si>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</si>
  <si>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</si>
  <si>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</si>
  <si>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</si>
  <si>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</si>
  <si>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</si>
  <si>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</si>
  <si>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</si>
  <si>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</si>
  <si>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</si>
  <si>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</si>
  <si>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</si>
  <si>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</si>
  <si>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</si>
  <si>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</si>
  <si>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</si>
  <si>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</si>
  <si>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</si>
  <si>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</si>
  <si>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</si>
  <si>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</si>
  <si>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</si>
  <si>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</si>
  <si>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</si>
  <si>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</si>
  <si>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</si>
  <si>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</si>
  <si>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</si>
  <si>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</si>
  <si>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</si>
  <si>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</si>
  <si>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</si>
  <si>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</si>
  <si>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</si>
  <si>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</si>
  <si>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</si>
  <si>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</si>
  <si>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</si>
  <si>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</si>
  <si>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</si>
  <si>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</si>
  <si>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</si>
  <si>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</si>
  <si>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</si>
  <si>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</si>
  <si>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</si>
  <si>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</si>
  <si>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</si>
  <si>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</si>
  <si>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</si>
  <si>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</si>
  <si>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</si>
  <si>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</si>
  <si>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</si>
  <si>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</si>
  <si>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</si>
  <si>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</si>
  <si>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</si>
  <si>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</si>
  <si>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</si>
  <si>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</si>
  <si>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</si>
  <si>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</si>
  <si>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</si>
  <si>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</si>
  <si>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</si>
  <si>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</si>
  <si>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</si>
  <si>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</si>
  <si>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</si>
  <si>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</si>
  <si>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</si>
  <si>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</si>
  <si>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</si>
  <si>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</si>
  <si>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</si>
  <si>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</si>
  <si>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</si>
  <si>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</si>
  <si>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</si>
  <si>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</si>
  <si>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</si>
  <si>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</si>
  <si>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</si>
  <si>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</si>
  <si>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</si>
  <si>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</si>
  <si>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</si>
  <si>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</si>
  <si>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</si>
  <si>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</si>
  <si>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</si>
  <si>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</si>
  <si>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</si>
  <si>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</si>
  <si>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</si>
  <si>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</si>
  <si>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</si>
  <si>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</si>
  <si>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</si>
  <si>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</si>
  <si>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</si>
  <si>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</si>
  <si>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</si>
  <si>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</si>
  <si>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</si>
  <si>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</si>
  <si>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</si>
  <si>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</si>
  <si>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</si>
  <si>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</si>
  <si>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</si>
  <si>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</si>
  <si>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</si>
  <si>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</si>
  <si>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</si>
  <si>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</si>
  <si>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</si>
  <si>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</si>
  <si>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</si>
  <si>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</si>
  <si>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</si>
  <si>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</si>
  <si>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</si>
  <si>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</si>
  <si>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</si>
  <si>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</si>
  <si>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</si>
  <si>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</si>
  <si>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</si>
  <si>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</si>
  <si>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</si>
  <si>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</si>
  <si>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</si>
  <si>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</si>
  <si>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</si>
  <si>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</si>
  <si>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</si>
  <si>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</si>
  <si>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</si>
  <si>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</si>
  <si>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</si>
  <si>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</si>
  <si>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</si>
  <si>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</si>
  <si>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</si>
  <si>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</si>
  <si>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</si>
  <si>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</si>
  <si>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</si>
  <si>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</si>
  <si>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</si>
  <si>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</si>
  <si>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</si>
  <si>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</si>
  <si>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</si>
  <si>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</si>
  <si>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</si>
  <si>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</si>
  <si>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</si>
  <si>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</si>
  <si>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</si>
  <si>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</si>
  <si>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</si>
  <si>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</si>
  <si>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</si>
  <si>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</si>
  <si>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</si>
  <si>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</si>
  <si>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</si>
  <si>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</si>
  <si>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</si>
  <si>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</si>
  <si>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</si>
  <si>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</si>
  <si>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</si>
  <si>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</si>
  <si>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</si>
  <si>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</si>
  <si>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</si>
  <si>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</si>
  <si>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</si>
  <si>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</si>
  <si>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</si>
  <si>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</si>
  <si>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</si>
  <si>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</si>
  <si>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</si>
  <si>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</si>
  <si>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</si>
  <si>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</si>
  <si>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</si>
  <si>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</si>
  <si>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</si>
  <si>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</si>
  <si>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</si>
  <si>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</si>
  <si>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</si>
  <si>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</si>
  <si>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</si>
  <si>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</si>
  <si>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</si>
  <si>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</si>
  <si>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</si>
  <si>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</si>
  <si>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</si>
  <si>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</si>
  <si>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</si>
  <si>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</si>
  <si>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</si>
  <si>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</si>
  <si>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</si>
  <si>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</si>
  <si>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</si>
  <si>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</si>
  <si>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</si>
  <si>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</si>
  <si>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</si>
  <si>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</si>
  <si>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</si>
  <si>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</si>
  <si>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</si>
  <si>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</si>
  <si>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</si>
  <si>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</si>
  <si>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</si>
  <si>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</si>
  <si>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</si>
  <si>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</si>
  <si>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</si>
  <si>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</si>
  <si>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</si>
  <si>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</si>
  <si>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</si>
  <si>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</si>
  <si>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</si>
  <si>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</si>
  <si>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</si>
  <si>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</si>
  <si>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</si>
  <si>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</si>
  <si>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</si>
  <si>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</si>
  <si>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</si>
  <si>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</si>
  <si>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</si>
  <si>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</si>
  <si>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</si>
  <si>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</si>
  <si>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</si>
  <si>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</si>
  <si>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</si>
  <si>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</si>
  <si>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</si>
  <si>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</si>
  <si>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</si>
  <si>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</si>
  <si>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</si>
  <si>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</si>
  <si>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</si>
  <si>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</si>
  <si>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</si>
  <si>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</si>
  <si>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</si>
  <si>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</si>
  <si>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</si>
  <si>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</si>
  <si>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</si>
  <si>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</si>
  <si>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</si>
  <si>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</si>
  <si>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</si>
  <si>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</si>
  <si>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</si>
  <si>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</si>
  <si>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</si>
  <si>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</si>
  <si>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</si>
  <si>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</si>
  <si>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</si>
  <si>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</si>
  <si>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</si>
  <si>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</si>
  <si>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</si>
  <si>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</si>
  <si>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</si>
  <si>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</si>
  <si>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</si>
  <si>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</si>
  <si>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</si>
  <si>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</si>
  <si>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</si>
  <si>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</si>
  <si>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</si>
  <si>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</si>
  <si>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</si>
  <si>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</si>
  <si>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</si>
  <si>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</si>
  <si>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</si>
  <si>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</si>
  <si>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</si>
  <si>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</si>
  <si>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</si>
  <si>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</si>
  <si>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</si>
  <si>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</si>
  <si>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</si>
  <si>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</si>
  <si>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</si>
  <si>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</si>
  <si>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</si>
  <si>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</si>
  <si>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</si>
  <si>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</si>
  <si>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</si>
  <si>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</si>
  <si>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</si>
  <si>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</si>
  <si>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</si>
  <si>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</si>
  <si>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</si>
  <si>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</si>
  <si>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</si>
  <si>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</si>
  <si>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</si>
  <si>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</si>
  <si>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</si>
  <si>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</si>
  <si>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</si>
  <si>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</si>
  <si>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</si>
  <si>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</si>
  <si>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</si>
  <si>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</si>
  <si>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</si>
  <si>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</si>
  <si>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</si>
  <si>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</si>
  <si>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</si>
  <si>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</si>
  <si>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</si>
  <si>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</si>
  <si>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</si>
  <si>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</si>
  <si>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</si>
  <si>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</si>
  <si>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</si>
  <si>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</si>
  <si>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</si>
  <si>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</si>
  <si>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</si>
  <si>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</si>
  <si>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</si>
  <si>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</si>
  <si>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</si>
  <si>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</si>
  <si>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</si>
  <si>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</si>
  <si>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</si>
  <si>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</si>
  <si>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</si>
  <si>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</si>
  <si>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</si>
  <si>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</si>
  <si>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</si>
  <si>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</si>
  <si>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</si>
  <si>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</si>
  <si>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</si>
  <si>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</si>
  <si>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</si>
  <si>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</si>
  <si>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</si>
  <si>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</si>
  <si>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</si>
  <si>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</si>
  <si>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</si>
  <si>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</si>
  <si>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</si>
  <si>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</si>
  <si>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</si>
  <si>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</si>
  <si>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</si>
  <si>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</si>
  <si>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</si>
  <si>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</si>
  <si>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</si>
  <si>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</si>
  <si>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</si>
  <si>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</si>
  <si>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</si>
  <si>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</si>
  <si>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</si>
  <si>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</si>
  <si>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</si>
  <si>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</si>
  <si>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</si>
  <si>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</si>
  <si>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</si>
  <si>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</si>
  <si>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</si>
  <si>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</si>
  <si>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</si>
  <si>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</si>
  <si>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</si>
  <si>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</si>
  <si>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</si>
  <si>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</si>
  <si>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</si>
  <si>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</si>
  <si>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</si>
  <si>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</si>
  <si>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</si>
  <si>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</si>
  <si>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</si>
  <si>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</si>
  <si>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</si>
  <si>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</si>
  <si>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</si>
  <si>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</si>
  <si>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</si>
  <si>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</si>
  <si>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</si>
  <si>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</si>
  <si>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</si>
  <si>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</si>
  <si>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</si>
  <si>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</si>
  <si>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</si>
  <si>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</si>
  <si>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</si>
  <si>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</si>
  <si>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</si>
  <si>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</si>
  <si>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</si>
  <si>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</si>
  <si>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</si>
  <si>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</si>
  <si>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</si>
  <si>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</si>
  <si>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</si>
  <si>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</si>
  <si>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</si>
  <si>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</si>
  <si>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</si>
  <si>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</si>
  <si>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</si>
  <si>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</si>
  <si>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</si>
  <si>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</si>
  <si>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</si>
  <si>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</si>
  <si>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</si>
  <si>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</si>
  <si>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</si>
  <si>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</si>
  <si>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</si>
  <si>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</si>
  <si>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</si>
  <si>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</si>
  <si>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</si>
  <si>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</si>
  <si>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</si>
  <si>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</si>
  <si>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</si>
  <si>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</si>
  <si>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</si>
  <si>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</si>
  <si>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</si>
  <si>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</si>
  <si>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</si>
  <si>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</si>
  <si>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</si>
  <si>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</si>
  <si>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</si>
  <si>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</si>
  <si>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</si>
  <si>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</si>
  <si>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</si>
  <si>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</si>
  <si>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</si>
  <si>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</si>
  <si>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</si>
  <si>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</si>
  <si>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</si>
  <si>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</si>
  <si>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</si>
  <si>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</si>
  <si>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</si>
  <si>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</si>
  <si>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</si>
  <si>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</si>
  <si>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</si>
  <si>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</si>
  <si>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</si>
  <si>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</si>
  <si>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</si>
  <si>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</si>
  <si>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</si>
  <si>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</si>
  <si>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</si>
  <si>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</si>
  <si>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</si>
  <si>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</si>
  <si>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</si>
  <si>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</si>
  <si>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</si>
  <si>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</si>
  <si>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</si>
  <si>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</si>
  <si>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</si>
  <si>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</si>
  <si>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</si>
  <si>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</si>
  <si>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</si>
  <si>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</si>
  <si>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</si>
  <si>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</si>
  <si>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</si>
  <si>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</si>
  <si>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</si>
  <si>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</si>
  <si>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</si>
  <si>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</si>
  <si>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</si>
  <si>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</si>
  <si>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</si>
  <si>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</si>
  <si>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</si>
  <si>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</si>
  <si>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</si>
  <si>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</si>
  <si>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</si>
  <si>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</si>
  <si>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</si>
  <si>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</si>
  <si>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</si>
  <si>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</si>
  <si>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</si>
  <si>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</si>
  <si>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</si>
  <si>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</si>
  <si>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</si>
  <si>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</si>
  <si>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</si>
  <si>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</si>
  <si>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</si>
  <si>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</si>
  <si>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</si>
  <si>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</si>
  <si>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</si>
  <si>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</si>
  <si>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</si>
  <si>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</si>
  <si>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</si>
  <si>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</si>
  <si>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</si>
  <si>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</si>
  <si>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</si>
  <si>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</si>
  <si>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</si>
  <si>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</si>
  <si>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</si>
  <si>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</si>
  <si>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</si>
  <si>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</si>
  <si>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</si>
  <si>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</si>
  <si>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</si>
  <si>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</si>
  <si>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</si>
  <si>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</si>
  <si>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</si>
  <si>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</si>
  <si>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</si>
  <si>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</si>
  <si>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</si>
  <si>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</si>
  <si>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</si>
  <si>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</si>
  <si>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</si>
  <si>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</si>
  <si>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</si>
  <si>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</si>
  <si>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</si>
  <si>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</si>
  <si>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</si>
  <si>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</si>
  <si>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</si>
  <si>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</si>
  <si>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</si>
  <si>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</si>
  <si>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</si>
  <si>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</si>
  <si>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</si>
  <si>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</si>
  <si>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</si>
  <si>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</si>
  <si>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</si>
  <si>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</si>
  <si>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</si>
  <si>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</si>
  <si>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</si>
  <si>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</si>
  <si>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</si>
  <si>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</si>
  <si>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</si>
  <si>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</si>
  <si>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</si>
  <si>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</si>
  <si>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</si>
  <si>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</si>
  <si>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</si>
  <si>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</si>
  <si>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</si>
  <si>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</si>
  <si>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</si>
  <si>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</si>
  <si>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</si>
  <si>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</si>
  <si>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</si>
  <si>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</si>
  <si>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</si>
  <si>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</si>
  <si>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</si>
  <si>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</si>
  <si>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</si>
  <si>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</si>
  <si>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</si>
  <si>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</si>
  <si>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</si>
  <si>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</si>
  <si>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</si>
  <si>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</si>
  <si>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</si>
  <si>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</si>
  <si>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</si>
  <si>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</si>
  <si>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</si>
  <si>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</si>
  <si>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</si>
  <si>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</si>
  <si>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</si>
  <si>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</si>
  <si>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</si>
  <si>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</si>
  <si>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</si>
  <si>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</si>
  <si>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</si>
  <si>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</si>
  <si>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</si>
  <si>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</si>
  <si>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</si>
  <si>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</si>
  <si>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</si>
  <si>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</si>
  <si>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</si>
  <si>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</si>
  <si>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</si>
  <si>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</si>
  <si>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</si>
  <si>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</si>
  <si>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</si>
  <si>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</si>
  <si>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</si>
  <si>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</si>
  <si>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</si>
  <si>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</si>
  <si>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</si>
  <si>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</si>
  <si>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</si>
  <si>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</si>
  <si>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</si>
  <si>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</si>
  <si>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</si>
  <si>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</si>
  <si>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</si>
  <si>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</si>
  <si>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</si>
  <si>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</si>
  <si>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</si>
  <si>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</si>
  <si>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</si>
  <si>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</si>
  <si>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</si>
  <si>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</si>
  <si>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</si>
  <si>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</si>
  <si>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</si>
  <si>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</si>
  <si>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</si>
  <si>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</si>
  <si>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</si>
  <si>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</si>
  <si>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</si>
  <si>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</si>
  <si>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</si>
  <si>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</si>
  <si>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</si>
  <si>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</si>
  <si>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</si>
  <si>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</si>
  <si>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</si>
  <si>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</si>
  <si>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</si>
  <si>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</si>
  <si>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</si>
  <si>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</si>
  <si>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</si>
  <si>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</si>
  <si>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</si>
  <si>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</si>
  <si>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</si>
  <si>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</si>
  <si>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</si>
  <si>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</si>
  <si>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</si>
  <si>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</si>
  <si>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</si>
  <si>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</si>
  <si>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</si>
  <si>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</si>
  <si>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</si>
  <si>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</si>
  <si>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</si>
  <si>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</si>
  <si>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</si>
  <si>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</si>
  <si>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</si>
  <si>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</si>
  <si>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</si>
  <si>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</si>
  <si>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</si>
  <si>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</si>
  <si>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</si>
  <si>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</si>
  <si>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</si>
  <si>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</si>
  <si>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</si>
  <si>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</si>
  <si>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</si>
  <si>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</si>
  <si>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</si>
  <si>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</si>
  <si>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</si>
  <si>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</si>
  <si>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</si>
  <si>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</si>
  <si>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</si>
  <si>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</si>
  <si>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</si>
  <si>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</si>
  <si>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</si>
  <si>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</si>
  <si>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</si>
  <si>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</si>
  <si>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</si>
  <si>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</si>
  <si>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</si>
  <si>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</si>
  <si>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</si>
  <si>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</si>
  <si>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</si>
  <si>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</si>
  <si>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</si>
  <si>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</si>
  <si>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</si>
  <si>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</si>
  <si>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</si>
  <si>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</si>
  <si>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</si>
  <si>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</si>
  <si>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</si>
  <si>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</si>
  <si>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</si>
  <si>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</si>
  <si>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</si>
  <si>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</si>
  <si>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</si>
  <si>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</si>
  <si>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</si>
  <si>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</si>
  <si>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</si>
  <si>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</si>
  <si>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</si>
  <si>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</si>
  <si>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</si>
  <si>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</si>
  <si>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</si>
  <si>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</si>
  <si>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</si>
  <si>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</si>
  <si>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</si>
  <si>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</si>
  <si>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</si>
  <si>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</si>
  <si>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</si>
  <si>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</si>
  <si>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</si>
  <si>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</si>
  <si>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</si>
  <si>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</si>
  <si>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</si>
  <si>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 xml:space="preserve">КФ - ОП "ОКОЛНА СРЕДА" </t>
  </si>
  <si>
    <t xml:space="preserve">ЕФРР - ОП "ОКОЛНА СРЕДА" </t>
  </si>
  <si>
    <t>b744</t>
  </si>
  <si>
    <t>d622</t>
  </si>
  <si>
    <t>c922</t>
  </si>
  <si>
    <t xml:space="preserve">ОУ"Христо Ботев" с.Левка проект BG051PO001-3.1.06 ЦОУП </t>
  </si>
  <si>
    <t>000892670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</si>
</sst>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ОУ"Христо Ботев" с.Левка проект BG051PO001-3.1.06 ЦОУП </v>
      </c>
      <c r="C2" s="1677"/>
      <c r="D2" s="1678"/>
      <c r="E2" s="1021"/>
      <c r="F2" s="1022">
        <f>+OTCHET!H9</f>
        <v>0</v>
      </c>
      <c r="G2" s="1023" t="str">
        <f>+OTCHET!F12</f>
        <v>000892670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1019</v>
      </c>
      <c r="O6" s="1010"/>
      <c r="P6" s="1047">
        <f>OTCHET!F9</f>
        <v>43100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1440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1440</v>
      </c>
      <c r="Q53" s="1122">
        <f>+ROUND(OTCHET!L186+OTCHET!L189,0)</f>
        <v>0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1440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1440</v>
      </c>
      <c r="Q55" s="1210">
        <f>+ROUND(+SUM(Q50:Q54),0)</f>
        <v>0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1440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1440</v>
      </c>
      <c r="Q76" s="1234">
        <f>+ROUND(Q55+Q62+Q66+Q70+Q74,0)</f>
        <v>0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-1440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-1440</v>
      </c>
      <c r="Q82" s="1257">
        <f>+ROUND(Q47,0)-ROUND(Q76,0)+ROUND(Q80,0)</f>
        <v>0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1440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1440</v>
      </c>
      <c r="Q83" s="1265">
        <f>+ROUND(Q100,0)+ROUND(Q119,0)+ROUND(Q125,0)-ROUND(Q130,0)</f>
        <v>0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1440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1440</v>
      </c>
      <c r="Q122" s="1122">
        <f>+ROUND(OTCHET!L520,0)</f>
        <v>0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1440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1440</v>
      </c>
      <c r="Q125" s="1244">
        <f>+ROUND(+SUM(Q121:Q124),0)</f>
        <v>0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7" operator="notEqual" stopIfTrue="1">
      <formula>0</formula>
    </cfRule>
  </conditionalFormatting>
  <conditionalFormatting sqref="B131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5:G136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43" operator="equal" stopIfTrue="1">
      <formula>"НЕРАВНЕНИЕ!"</formula>
    </cfRule>
  </conditionalFormatting>
  <conditionalFormatting sqref="L135:M136">
    <cfRule type="cellIs" priority="40" dxfId="143" operator="equal" stopIfTrue="1">
      <formula>"НЕРАВНЕНИЕ!"</formula>
    </cfRule>
  </conditionalFormatting>
  <conditionalFormatting sqref="F138:G139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43" operator="equal" stopIfTrue="1">
      <formula>"НЕРАВНЕНИЕ !"</formula>
    </cfRule>
  </conditionalFormatting>
  <conditionalFormatting sqref="L138:M139">
    <cfRule type="cellIs" priority="36" dxfId="143" operator="equal" stopIfTrue="1">
      <formula>"НЕРАВНЕНИЕ !"</formula>
    </cfRule>
  </conditionalFormatting>
  <conditionalFormatting sqref="I138:J139 L138:L139 N138:N139 F138:G139">
    <cfRule type="cellIs" priority="35" dxfId="143" operator="notEqual">
      <formula>0</formula>
    </cfRule>
  </conditionalFormatting>
  <conditionalFormatting sqref="I131:J131">
    <cfRule type="cellIs" priority="33" dxfId="137" operator="notEqual" stopIfTrue="1">
      <formula>0</formula>
    </cfRule>
  </conditionalFormatting>
  <conditionalFormatting sqref="L81">
    <cfRule type="cellIs" priority="28" dxfId="137" operator="notEqual" stopIfTrue="1">
      <formula>0</formula>
    </cfRule>
  </conditionalFormatting>
  <conditionalFormatting sqref="N81">
    <cfRule type="cellIs" priority="27" dxfId="137" operator="notEqual" stopIfTrue="1">
      <formula>0</formula>
    </cfRule>
  </conditionalFormatting>
  <conditionalFormatting sqref="L131">
    <cfRule type="cellIs" priority="32" dxfId="137" operator="notEqual" stopIfTrue="1">
      <formula>0</formula>
    </cfRule>
  </conditionalFormatting>
  <conditionalFormatting sqref="N131">
    <cfRule type="cellIs" priority="31" dxfId="137" operator="notEqual" stopIfTrue="1">
      <formula>0</formula>
    </cfRule>
  </conditionalFormatting>
  <conditionalFormatting sqref="F81:H81">
    <cfRule type="cellIs" priority="30" dxfId="137" operator="notEqual" stopIfTrue="1">
      <formula>0</formula>
    </cfRule>
  </conditionalFormatting>
  <conditionalFormatting sqref="I81:J81">
    <cfRule type="cellIs" priority="29" dxfId="137" operator="notEqual" stopIfTrue="1">
      <formula>0</formula>
    </cfRule>
  </conditionalFormatting>
  <conditionalFormatting sqref="B81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1:Q131">
    <cfRule type="cellIs" priority="24" dxfId="137" operator="notEqual" stopIfTrue="1">
      <formula>0</formula>
    </cfRule>
  </conditionalFormatting>
  <conditionalFormatting sqref="P135:Q136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1:Q81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ОУ"Христо Ботев" с.Левка проект BG051PO001-3.1.06 ЦОУП </v>
      </c>
      <c r="C11" s="706"/>
      <c r="D11" s="706"/>
      <c r="E11" s="707" t="s">
        <v>990</v>
      </c>
      <c r="F11" s="708">
        <f>OTCHET!F9</f>
        <v>43100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 t="str">
        <f>+OTCHET!F12</f>
        <v>000892670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1440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1440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-1440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1440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1440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1440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7" operator="notEqual" stopIfTrue="1">
      <formula>0</formula>
    </cfRule>
  </conditionalFormatting>
  <conditionalFormatting sqref="E103:I103">
    <cfRule type="cellIs" priority="19" dxfId="137" operator="notEqual" stopIfTrue="1">
      <formula>0</formula>
    </cfRule>
  </conditionalFormatting>
  <conditionalFormatting sqref="G105:H105 B105">
    <cfRule type="cellIs" priority="18" dxfId="153" operator="equal" stopIfTrue="1">
      <formula>0</formula>
    </cfRule>
  </conditionalFormatting>
  <conditionalFormatting sqref="I112 E108">
    <cfRule type="cellIs" priority="17" dxfId="141" operator="equal" stopIfTrue="1">
      <formula>0</formula>
    </cfRule>
  </conditionalFormatting>
  <conditionalFormatting sqref="E112:F112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3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D8" sqref="D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2062</v>
      </c>
      <c r="C9" s="1799"/>
      <c r="D9" s="1800"/>
      <c r="E9" s="115">
        <v>42736</v>
      </c>
      <c r="F9" s="116">
        <v>43100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декември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e">
        <f>VLOOKUP(F12,PRBK,2,FALSE)</f>
        <v>#N/A</v>
      </c>
      <c r="C12" s="1802"/>
      <c r="D12" s="1803"/>
      <c r="E12" s="118" t="s">
        <v>983</v>
      </c>
      <c r="F12" s="1591" t="s">
        <v>2063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77" t="s">
        <v>2042</v>
      </c>
      <c r="F19" s="1778"/>
      <c r="G19" s="1778"/>
      <c r="H19" s="1779"/>
      <c r="I19" s="1788" t="s">
        <v>2043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ОУ"Христо Ботев" с.Левка проект BG051PO001-3.1.06 ЦОУП </v>
      </c>
      <c r="C175" s="1772"/>
      <c r="D175" s="1773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e">
        <f>$B$12</f>
        <v>#N/A</v>
      </c>
      <c r="C178" s="1802"/>
      <c r="D178" s="1803"/>
      <c r="E178" s="232" t="s">
        <v>908</v>
      </c>
      <c r="F178" s="233" t="str">
        <f>$F$12</f>
        <v>000892670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77" t="s">
        <v>2044</v>
      </c>
      <c r="F182" s="1778"/>
      <c r="G182" s="1778"/>
      <c r="H182" s="1779"/>
      <c r="I182" s="1780" t="s">
        <v>2045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761</v>
      </c>
      <c r="D186" s="1784"/>
      <c r="E186" s="274">
        <f aca="true" t="shared" si="42" ref="E186:L186">SUMIF($B$603:$B$12309,$B186,E$603:E$12309)</f>
        <v>1440</v>
      </c>
      <c r="F186" s="275">
        <f t="shared" si="42"/>
        <v>1440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1440</v>
      </c>
      <c r="F187" s="283">
        <f t="shared" si="44"/>
        <v>1440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764</v>
      </c>
      <c r="D189" s="176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739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1689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1686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1687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702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703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933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711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1440</v>
      </c>
      <c r="F301" s="397">
        <f t="shared" si="79"/>
        <v>1440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ОУ"Христо Ботев" с.Левка проект BG051PO001-3.1.06 ЦОУП </v>
      </c>
      <c r="C346" s="1772"/>
      <c r="D346" s="1773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e">
        <f>$B$12</f>
        <v>#N/A</v>
      </c>
      <c r="C349" s="1802"/>
      <c r="D349" s="1803"/>
      <c r="E349" s="411" t="s">
        <v>908</v>
      </c>
      <c r="F349" s="233" t="str">
        <f>$F$12</f>
        <v>000892670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ОУ"Христо Ботев" с.Левка проект BG051PO001-3.1.06 ЦОУП </v>
      </c>
      <c r="C431" s="1772"/>
      <c r="D431" s="1773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e">
        <f>$B$12</f>
        <v>#N/A</v>
      </c>
      <c r="C434" s="1802"/>
      <c r="D434" s="1803"/>
      <c r="E434" s="411" t="s">
        <v>908</v>
      </c>
      <c r="F434" s="233" t="str">
        <f>$F$12</f>
        <v>000892670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2048</v>
      </c>
      <c r="F438" s="1778"/>
      <c r="G438" s="1778"/>
      <c r="H438" s="1779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-1440</v>
      </c>
      <c r="F441" s="547">
        <f t="shared" si="103"/>
        <v>-1440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1440</v>
      </c>
      <c r="F442" s="554">
        <f t="shared" si="104"/>
        <v>1440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КСФ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ОУ"Христо Ботев" с.Левка проект BG051PO001-3.1.06 ЦОУП </v>
      </c>
      <c r="C447" s="1772"/>
      <c r="D447" s="1773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e">
        <f>$B$12</f>
        <v>#N/A</v>
      </c>
      <c r="C450" s="1802"/>
      <c r="D450" s="1803"/>
      <c r="E450" s="411" t="s">
        <v>908</v>
      </c>
      <c r="F450" s="233" t="str">
        <f>$F$12</f>
        <v>000892670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957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aca="true" t="shared" si="125" ref="E520:L520">SUM(E521:E526)</f>
        <v>1440</v>
      </c>
      <c r="F520" s="588">
        <f t="shared" si="125"/>
        <v>1440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1440</v>
      </c>
      <c r="F523" s="158">
        <v>1440</v>
      </c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1440</v>
      </c>
      <c r="F593" s="664">
        <f t="shared" si="138"/>
        <v>1440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/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829"/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/>
      <c r="C601" s="1839"/>
      <c r="D601" s="676" t="s">
        <v>900</v>
      </c>
      <c r="E601" s="677"/>
      <c r="F601" s="678"/>
      <c r="G601" s="679" t="s">
        <v>901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КСФ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ОУ"Христо Ботев" с.Левка проект BG051PO001-3.1.06 ЦОУП </v>
      </c>
      <c r="C610" s="1772"/>
      <c r="D610" s="1773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e">
        <f>$B$12</f>
        <v>#N/A</v>
      </c>
      <c r="C613" s="1775"/>
      <c r="D613" s="1776"/>
      <c r="E613" s="411" t="s">
        <v>908</v>
      </c>
      <c r="F613" s="1362" t="str">
        <f>$F$12</f>
        <v>000892670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77" t="s">
        <v>2054</v>
      </c>
      <c r="F617" s="1778"/>
      <c r="G617" s="1778"/>
      <c r="H617" s="1779"/>
      <c r="I617" s="1780" t="s">
        <v>2055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>
        <f>VLOOKUP(D620,OP_LIST2,2,FALSE)</f>
        <v>0</v>
      </c>
      <c r="D620" s="1458" t="s">
        <v>657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761</v>
      </c>
      <c r="D624" s="1784"/>
      <c r="E624" s="274">
        <f aca="true" t="shared" si="139" ref="E624:L624">SUM(E625:E626)</f>
        <v>1440</v>
      </c>
      <c r="F624" s="275">
        <f t="shared" si="139"/>
        <v>1440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1440</v>
      </c>
      <c r="F625" s="152">
        <v>1440</v>
      </c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764</v>
      </c>
      <c r="D627" s="1764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739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1689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1686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1687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702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703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933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711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711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1440</v>
      </c>
      <c r="F740" s="397">
        <f t="shared" si="173"/>
        <v>1440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0</v>
      </c>
      <c r="K740" s="399">
        <f t="shared" si="173"/>
        <v>0</v>
      </c>
      <c r="L740" s="396">
        <f t="shared" si="173"/>
        <v>0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7" dxfId="138" operator="notEqual" stopIfTrue="1">
      <formula>0</formula>
    </cfRule>
  </conditionalFormatting>
  <conditionalFormatting sqref="D594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8">
    <cfRule type="cellIs" priority="84" dxfId="154" operator="equal" stopIfTrue="1">
      <formula>0</formula>
    </cfRule>
  </conditionalFormatting>
  <conditionalFormatting sqref="E180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0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49">
    <cfRule type="cellIs" priority="73" dxfId="154" operator="equal" stopIfTrue="1">
      <formula>0</formula>
    </cfRule>
  </conditionalFormatting>
  <conditionalFormatting sqref="E351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1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4">
    <cfRule type="cellIs" priority="62" dxfId="154" operator="equal" stopIfTrue="1">
      <formula>0</formula>
    </cfRule>
  </conditionalFormatting>
  <conditionalFormatting sqref="E436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36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3">
    <cfRule type="cellIs" priority="51" dxfId="155" operator="notEqual" stopIfTrue="1">
      <formula>0</formula>
    </cfRule>
  </conditionalFormatting>
  <conditionalFormatting sqref="F443">
    <cfRule type="cellIs" priority="50" dxfId="155" operator="notEqual" stopIfTrue="1">
      <formula>0</formula>
    </cfRule>
  </conditionalFormatting>
  <conditionalFormatting sqref="G443">
    <cfRule type="cellIs" priority="49" dxfId="155" operator="notEqual" stopIfTrue="1">
      <formula>0</formula>
    </cfRule>
  </conditionalFormatting>
  <conditionalFormatting sqref="H443">
    <cfRule type="cellIs" priority="48" dxfId="155" operator="notEqual" stopIfTrue="1">
      <formula>0</formula>
    </cfRule>
  </conditionalFormatting>
  <conditionalFormatting sqref="I443">
    <cfRule type="cellIs" priority="47" dxfId="155" operator="notEqual" stopIfTrue="1">
      <formula>0</formula>
    </cfRule>
  </conditionalFormatting>
  <conditionalFormatting sqref="J443">
    <cfRule type="cellIs" priority="46" dxfId="155" operator="notEqual" stopIfTrue="1">
      <formula>0</formula>
    </cfRule>
  </conditionalFormatting>
  <conditionalFormatting sqref="K443">
    <cfRule type="cellIs" priority="45" dxfId="155" operator="notEqual" stopIfTrue="1">
      <formula>0</formula>
    </cfRule>
  </conditionalFormatting>
  <conditionalFormatting sqref="L443">
    <cfRule type="cellIs" priority="44" dxfId="155" operator="notEqual" stopIfTrue="1">
      <formula>0</formula>
    </cfRule>
  </conditionalFormatting>
  <conditionalFormatting sqref="E594">
    <cfRule type="cellIs" priority="43" dxfId="155" operator="notEqual" stopIfTrue="1">
      <formula>0</formula>
    </cfRule>
  </conditionalFormatting>
  <conditionalFormatting sqref="F594:G594">
    <cfRule type="cellIs" priority="42" dxfId="155" operator="notEqual" stopIfTrue="1">
      <formula>0</formula>
    </cfRule>
  </conditionalFormatting>
  <conditionalFormatting sqref="H594">
    <cfRule type="cellIs" priority="41" dxfId="155" operator="notEqual" stopIfTrue="1">
      <formula>0</formula>
    </cfRule>
  </conditionalFormatting>
  <conditionalFormatting sqref="I594">
    <cfRule type="cellIs" priority="40" dxfId="155" operator="notEqual" stopIfTrue="1">
      <formula>0</formula>
    </cfRule>
  </conditionalFormatting>
  <conditionalFormatting sqref="J594:K594">
    <cfRule type="cellIs" priority="39" dxfId="155" operator="notEqual" stopIfTrue="1">
      <formula>0</formula>
    </cfRule>
  </conditionalFormatting>
  <conditionalFormatting sqref="L594">
    <cfRule type="cellIs" priority="38" dxfId="155" operator="notEqual" stopIfTrue="1">
      <formula>0</formula>
    </cfRule>
  </conditionalFormatting>
  <conditionalFormatting sqref="F450">
    <cfRule type="cellIs" priority="36" dxfId="154" operator="equal" stopIfTrue="1">
      <formula>0</formula>
    </cfRule>
  </conditionalFormatting>
  <conditionalFormatting sqref="E452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2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69">
    <cfRule type="cellIs" priority="18" dxfId="24" operator="greaterThan" stopIfTrue="1">
      <formula>$G$25</formula>
    </cfRule>
  </conditionalFormatting>
  <conditionalFormatting sqref="J169">
    <cfRule type="cellIs" priority="17" dxfId="24" operator="greaterThan" stopIfTrue="1">
      <formula>$J$25</formula>
    </cfRule>
  </conditionalFormatting>
  <conditionalFormatting sqref="F613">
    <cfRule type="cellIs" priority="16" dxfId="154" operator="equal" stopIfTrue="1">
      <formula>0</formula>
    </cfRule>
  </conditionalFormatting>
  <conditionalFormatting sqref="E6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2">
    <cfRule type="cellIs" priority="5" dxfId="0" operator="notEqual" stopIfTrue="1">
      <formula>"ИЗБЕРЕТЕ ДЕЙНОСТ"</formula>
    </cfRule>
  </conditionalFormatting>
  <conditionalFormatting sqref="D740">
    <cfRule type="cellIs" priority="4" dxfId="157" operator="equal" stopIfTrue="1">
      <formula>0</formula>
    </cfRule>
  </conditionalFormatting>
  <conditionalFormatting sqref="C622">
    <cfRule type="cellIs" priority="3" dxfId="0" operator="notEqual" stopIfTrue="1">
      <formula>0</formula>
    </cfRule>
  </conditionalFormatting>
  <conditionalFormatting sqref="D620">
    <cfRule type="cellIs" priority="2" dxfId="0" operator="notEqual" stopIfTrue="1">
      <formula>"ИЗБЕРЕТЕ ДЕЙНОСТ"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66">
      <selection activeCell="C266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2057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2058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77" t="s">
        <v>2054</v>
      </c>
      <c r="M23" s="1778"/>
      <c r="N23" s="1778"/>
      <c r="O23" s="1779"/>
      <c r="P23" s="1780" t="s">
        <v>2055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761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764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739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1689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1686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1687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702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703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933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711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711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54" operator="equal" stopIfTrue="1">
      <formula>0</formula>
    </cfRule>
  </conditionalFormatting>
  <conditionalFormatting sqref="L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M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5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2017-07-06T13:25:35Z</cp:lastPrinted>
  <dcterms:created xsi:type="dcterms:W3CDTF">1997-12-10T11:54:07Z</dcterms:created>
  <dcterms:modified xsi:type="dcterms:W3CDTF">2018-01-08T08:09:10Z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