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0" yWindow="3735" windowWidth="19440" windowHeight="4695" activeTab="2"/>
  </bookViews>
  <sheets>
    <sheet name="Cash-Flow-DATA" sheetId="15" r:id="rId1"/>
    <sheet name="OTCHET-agregirani pokazateli" sheetId="14" r:id="rId2"/>
    <sheet name="OTCHET" sheetId="3" r:id="rId3"/>
    <sheet name="list" sheetId="10" state="hidden" r:id="rId4"/>
    <sheet name="INF" sheetId="11" state="hidden" r:id="rId5"/>
  </sheets>
  <definedNames>
    <definedName name="_xlnm._FilterDatabase" localSheetId="2" hidden="1">OTCHET!$M$1:$M$781</definedName>
    <definedName name="DATE">list!$B$713:$B$724</definedName>
    <definedName name="DateName">list!$B$713:$C$724</definedName>
    <definedName name="EBK_DEIN">list!$B$11:$B$276</definedName>
    <definedName name="EBK_DEIN2">list!$B$11:$C$276</definedName>
    <definedName name="OP_LIST">list!$A$282:$A$305</definedName>
    <definedName name="OP_LIST2">list!$A$282:$B$305</definedName>
    <definedName name="PRBK">list!$A$422:$B$710</definedName>
    <definedName name="_xlnm.Print_Area" localSheetId="2">OTCHET!$B:$L</definedName>
    <definedName name="SMETKA">list!$A$2:$C$7</definedName>
    <definedName name="Z_D568CAA1_2ECB_11D7_B07A_00010309AF38_.wvu.Cols" localSheetId="1" hidden="1">'OTCHET-agregirani pokazateli'!#REF!,'OTCHET-agregirani pokazateli'!$J:$K,'OTCHET-agregirani pokazateli'!$M:$N,'OTCHET-agregirani pokazateli'!$P:$Q,'OTCHET-agregirani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1" hidden="1">'OTCHET-agregirani pokazateli'!$B$1:$I$148</definedName>
    <definedName name="Z_D568CAA1_2ECB_11D7_B07A_00010309AF38_.wvu.Rows" localSheetId="1" hidden="1">'OTCHET-agregirani pokazateli'!$55:$55,'OTCHET-agregirani pokazateli'!$62:$62,'OTCHET-agregirani pokazateli'!$130:$134,'OTCHET-agregirani pokazateli'!$136:$144</definedName>
  </definedNames>
  <calcPr calcId="125725" fullCalcOnLoad="1"/>
  <customWorkbookViews>
    <customWorkbookView name="PPanchev - Personal View" guid="{D568CAA1-2ECB-11D7-B07A-00010309AF38}" mergeInterval="0" personalView="1" maximized="1" windowWidth="1018" windowHeight="634" activeSheetId="1"/>
  </customWorkbookViews>
</workbook>
</file>

<file path=xl/calcChain.xml><?xml version="1.0" encoding="utf-8"?>
<calcChain xmlns="http://schemas.openxmlformats.org/spreadsheetml/2006/main">
  <c r="M750" i="3"/>
  <c r="M749"/>
  <c r="D746"/>
  <c r="M745"/>
  <c r="M744"/>
  <c r="M743"/>
  <c r="L742"/>
  <c r="E742"/>
  <c r="M741"/>
  <c r="L740"/>
  <c r="E740"/>
  <c r="L739"/>
  <c r="E739"/>
  <c r="L738"/>
  <c r="L737"/>
  <c r="E738"/>
  <c r="K737"/>
  <c r="J737"/>
  <c r="I737"/>
  <c r="H737"/>
  <c r="G737"/>
  <c r="F737"/>
  <c r="L736"/>
  <c r="E736"/>
  <c r="L735"/>
  <c r="M735"/>
  <c r="E735"/>
  <c r="L734"/>
  <c r="E734"/>
  <c r="L733"/>
  <c r="E733"/>
  <c r="K732"/>
  <c r="J732"/>
  <c r="I732"/>
  <c r="H732"/>
  <c r="G732"/>
  <c r="F732"/>
  <c r="L731"/>
  <c r="M731"/>
  <c r="E731"/>
  <c r="L730"/>
  <c r="E730"/>
  <c r="L729"/>
  <c r="E729"/>
  <c r="K728"/>
  <c r="J728"/>
  <c r="I728"/>
  <c r="H728"/>
  <c r="G728"/>
  <c r="F728"/>
  <c r="L727"/>
  <c r="E727"/>
  <c r="M727"/>
  <c r="L726"/>
  <c r="E726"/>
  <c r="M726"/>
  <c r="L725"/>
  <c r="E725"/>
  <c r="L724"/>
  <c r="E724"/>
  <c r="M724"/>
  <c r="L723"/>
  <c r="E723"/>
  <c r="M723"/>
  <c r="L722"/>
  <c r="E722"/>
  <c r="L721"/>
  <c r="E721"/>
  <c r="K720"/>
  <c r="J720"/>
  <c r="I720"/>
  <c r="H720"/>
  <c r="G720"/>
  <c r="F720"/>
  <c r="L719"/>
  <c r="E719"/>
  <c r="M719"/>
  <c r="L718"/>
  <c r="E718"/>
  <c r="L717"/>
  <c r="E717"/>
  <c r="E716"/>
  <c r="K716"/>
  <c r="J716"/>
  <c r="I716"/>
  <c r="H716"/>
  <c r="G716"/>
  <c r="F716"/>
  <c r="L715"/>
  <c r="E715"/>
  <c r="L714"/>
  <c r="E714"/>
  <c r="L713"/>
  <c r="E713"/>
  <c r="L712"/>
  <c r="E712"/>
  <c r="L711"/>
  <c r="L709"/>
  <c r="E711"/>
  <c r="E709"/>
  <c r="L710"/>
  <c r="E710"/>
  <c r="K709"/>
  <c r="J709"/>
  <c r="I709"/>
  <c r="H709"/>
  <c r="G709"/>
  <c r="F709"/>
  <c r="F746"/>
  <c r="L708"/>
  <c r="E708"/>
  <c r="L707"/>
  <c r="M707"/>
  <c r="E707"/>
  <c r="L706"/>
  <c r="E706"/>
  <c r="L705"/>
  <c r="L702"/>
  <c r="M702"/>
  <c r="E705"/>
  <c r="L704"/>
  <c r="E704"/>
  <c r="L703"/>
  <c r="E703"/>
  <c r="K702"/>
  <c r="J702"/>
  <c r="I702"/>
  <c r="H702"/>
  <c r="G702"/>
  <c r="F702"/>
  <c r="L701"/>
  <c r="E701"/>
  <c r="M701"/>
  <c r="L700"/>
  <c r="M700"/>
  <c r="E700"/>
  <c r="L699"/>
  <c r="E699"/>
  <c r="L698"/>
  <c r="E698"/>
  <c r="M698"/>
  <c r="L697"/>
  <c r="E697"/>
  <c r="L696"/>
  <c r="E696"/>
  <c r="M696"/>
  <c r="L695"/>
  <c r="E695"/>
  <c r="L694"/>
  <c r="E694"/>
  <c r="M694"/>
  <c r="L693"/>
  <c r="E693"/>
  <c r="K692"/>
  <c r="J692"/>
  <c r="I692"/>
  <c r="H692"/>
  <c r="G692"/>
  <c r="F692"/>
  <c r="L691"/>
  <c r="E691"/>
  <c r="L690"/>
  <c r="E690"/>
  <c r="L689"/>
  <c r="E689"/>
  <c r="L688"/>
  <c r="M688"/>
  <c r="E688"/>
  <c r="L687"/>
  <c r="E687"/>
  <c r="M687"/>
  <c r="L686"/>
  <c r="E686"/>
  <c r="L685"/>
  <c r="E685"/>
  <c r="L684"/>
  <c r="E684"/>
  <c r="K683"/>
  <c r="J683"/>
  <c r="I683"/>
  <c r="H683"/>
  <c r="G683"/>
  <c r="F683"/>
  <c r="L682"/>
  <c r="E682"/>
  <c r="L681"/>
  <c r="E681"/>
  <c r="L680"/>
  <c r="M680"/>
  <c r="E680"/>
  <c r="L679"/>
  <c r="E679"/>
  <c r="M679"/>
  <c r="L678"/>
  <c r="E678"/>
  <c r="L677"/>
  <c r="E677"/>
  <c r="K676"/>
  <c r="J676"/>
  <c r="I676"/>
  <c r="H676"/>
  <c r="G676"/>
  <c r="F676"/>
  <c r="L675"/>
  <c r="E675"/>
  <c r="L674"/>
  <c r="M674"/>
  <c r="E674"/>
  <c r="L673"/>
  <c r="E673"/>
  <c r="L672"/>
  <c r="E672"/>
  <c r="L671"/>
  <c r="E671"/>
  <c r="K670"/>
  <c r="J670"/>
  <c r="I670"/>
  <c r="H670"/>
  <c r="G670"/>
  <c r="F670"/>
  <c r="L669"/>
  <c r="E669"/>
  <c r="L668"/>
  <c r="E668"/>
  <c r="L667"/>
  <c r="E667"/>
  <c r="K666"/>
  <c r="J666"/>
  <c r="I666"/>
  <c r="H666"/>
  <c r="G666"/>
  <c r="F666"/>
  <c r="L665"/>
  <c r="M665"/>
  <c r="E665"/>
  <c r="L664"/>
  <c r="E664"/>
  <c r="L663"/>
  <c r="E663"/>
  <c r="L662"/>
  <c r="E662"/>
  <c r="L661"/>
  <c r="E661"/>
  <c r="L660"/>
  <c r="M660"/>
  <c r="E660"/>
  <c r="L659"/>
  <c r="E659"/>
  <c r="L658"/>
  <c r="E658"/>
  <c r="M658"/>
  <c r="L657"/>
  <c r="E657"/>
  <c r="M657"/>
  <c r="L656"/>
  <c r="M656"/>
  <c r="E656"/>
  <c r="L655"/>
  <c r="E655"/>
  <c r="M655"/>
  <c r="L654"/>
  <c r="E654"/>
  <c r="L653"/>
  <c r="E653"/>
  <c r="M653"/>
  <c r="L652"/>
  <c r="E652"/>
  <c r="L651"/>
  <c r="M651"/>
  <c r="E651"/>
  <c r="L650"/>
  <c r="L648"/>
  <c r="E650"/>
  <c r="L649"/>
  <c r="E649"/>
  <c r="K648"/>
  <c r="J648"/>
  <c r="I648"/>
  <c r="H648"/>
  <c r="G648"/>
  <c r="F648"/>
  <c r="L647"/>
  <c r="E647"/>
  <c r="M647"/>
  <c r="L646"/>
  <c r="E646"/>
  <c r="L645"/>
  <c r="E645"/>
  <c r="M645"/>
  <c r="L644"/>
  <c r="E644"/>
  <c r="L643"/>
  <c r="E643"/>
  <c r="L642"/>
  <c r="E642"/>
  <c r="L641"/>
  <c r="E641"/>
  <c r="M641"/>
  <c r="L640"/>
  <c r="E640"/>
  <c r="K639"/>
  <c r="J639"/>
  <c r="I639"/>
  <c r="H639"/>
  <c r="G639"/>
  <c r="F639"/>
  <c r="L638"/>
  <c r="E638"/>
  <c r="M638"/>
  <c r="L637"/>
  <c r="M637"/>
  <c r="E637"/>
  <c r="L636"/>
  <c r="E636"/>
  <c r="L635"/>
  <c r="M635"/>
  <c r="E635"/>
  <c r="L634"/>
  <c r="E634"/>
  <c r="K633"/>
  <c r="J633"/>
  <c r="I633"/>
  <c r="H633"/>
  <c r="G633"/>
  <c r="F633"/>
  <c r="L632"/>
  <c r="E632"/>
  <c r="L631"/>
  <c r="E631"/>
  <c r="K630"/>
  <c r="J630"/>
  <c r="I630"/>
  <c r="H630"/>
  <c r="G630"/>
  <c r="F630"/>
  <c r="C627"/>
  <c r="C626"/>
  <c r="L625"/>
  <c r="K625"/>
  <c r="J625"/>
  <c r="I625"/>
  <c r="H625"/>
  <c r="G625"/>
  <c r="F625"/>
  <c r="E625"/>
  <c r="L624"/>
  <c r="K624"/>
  <c r="J624"/>
  <c r="I624"/>
  <c r="H624"/>
  <c r="G624"/>
  <c r="F624"/>
  <c r="E624"/>
  <c r="E621"/>
  <c r="B620"/>
  <c r="F619"/>
  <c r="B617"/>
  <c r="F616"/>
  <c r="E616"/>
  <c r="B616"/>
  <c r="F401"/>
  <c r="J91"/>
  <c r="G91"/>
  <c r="L116"/>
  <c r="E116"/>
  <c r="L88"/>
  <c r="E88"/>
  <c r="S24" i="11"/>
  <c r="R25"/>
  <c r="R24"/>
  <c r="Q25"/>
  <c r="Q24"/>
  <c r="P25"/>
  <c r="P24"/>
  <c r="O25"/>
  <c r="O24"/>
  <c r="N25"/>
  <c r="N24"/>
  <c r="M25"/>
  <c r="M24"/>
  <c r="L25"/>
  <c r="L24"/>
  <c r="L462" i="3"/>
  <c r="K462"/>
  <c r="J462"/>
  <c r="I462"/>
  <c r="H462"/>
  <c r="G462"/>
  <c r="F462"/>
  <c r="L461"/>
  <c r="K461"/>
  <c r="J461"/>
  <c r="I461"/>
  <c r="H461"/>
  <c r="G461"/>
  <c r="F461"/>
  <c r="E462"/>
  <c r="E461"/>
  <c r="L446"/>
  <c r="K446"/>
  <c r="J446"/>
  <c r="I446"/>
  <c r="H446"/>
  <c r="G446"/>
  <c r="F446"/>
  <c r="L445"/>
  <c r="K445"/>
  <c r="J445"/>
  <c r="I445"/>
  <c r="H445"/>
  <c r="G445"/>
  <c r="F445"/>
  <c r="E446"/>
  <c r="E445"/>
  <c r="L361"/>
  <c r="K361"/>
  <c r="J361"/>
  <c r="I361"/>
  <c r="H361"/>
  <c r="G361"/>
  <c r="F361"/>
  <c r="L360"/>
  <c r="K360"/>
  <c r="J360"/>
  <c r="I360"/>
  <c r="H360"/>
  <c r="G360"/>
  <c r="F360"/>
  <c r="E361"/>
  <c r="E360"/>
  <c r="L186"/>
  <c r="K186"/>
  <c r="J186"/>
  <c r="I186"/>
  <c r="H186"/>
  <c r="G186"/>
  <c r="F186"/>
  <c r="L185"/>
  <c r="K185"/>
  <c r="J185"/>
  <c r="I185"/>
  <c r="H185"/>
  <c r="G185"/>
  <c r="F185"/>
  <c r="E186"/>
  <c r="E185"/>
  <c r="T150" i="11"/>
  <c r="T149"/>
  <c r="K146"/>
  <c r="T145"/>
  <c r="T144"/>
  <c r="T143"/>
  <c r="T142"/>
  <c r="S142"/>
  <c r="L142"/>
  <c r="T141"/>
  <c r="S140"/>
  <c r="L140"/>
  <c r="T140"/>
  <c r="T139"/>
  <c r="S139"/>
  <c r="L139"/>
  <c r="S138"/>
  <c r="S137"/>
  <c r="S146"/>
  <c r="L138"/>
  <c r="T138"/>
  <c r="R137"/>
  <c r="Q137"/>
  <c r="Q146"/>
  <c r="P137"/>
  <c r="O137"/>
  <c r="N137"/>
  <c r="M137"/>
  <c r="S136"/>
  <c r="L136"/>
  <c r="T136"/>
  <c r="S135"/>
  <c r="L135"/>
  <c r="T135"/>
  <c r="S134"/>
  <c r="L134"/>
  <c r="S133"/>
  <c r="L133"/>
  <c r="L132"/>
  <c r="T132"/>
  <c r="R132"/>
  <c r="Q132"/>
  <c r="P132"/>
  <c r="O132"/>
  <c r="N132"/>
  <c r="M132"/>
  <c r="S131"/>
  <c r="L131"/>
  <c r="T131"/>
  <c r="S130"/>
  <c r="L130"/>
  <c r="T130"/>
  <c r="S129"/>
  <c r="S128"/>
  <c r="L129"/>
  <c r="T129"/>
  <c r="R128"/>
  <c r="Q128"/>
  <c r="P128"/>
  <c r="O128"/>
  <c r="N128"/>
  <c r="M128"/>
  <c r="S127"/>
  <c r="L127"/>
  <c r="T127"/>
  <c r="T126"/>
  <c r="S126"/>
  <c r="L126"/>
  <c r="S125"/>
  <c r="L125"/>
  <c r="T125"/>
  <c r="S124"/>
  <c r="L124"/>
  <c r="T124"/>
  <c r="S123"/>
  <c r="L123"/>
  <c r="T123"/>
  <c r="S122"/>
  <c r="S120"/>
  <c r="L122"/>
  <c r="T121"/>
  <c r="S121"/>
  <c r="L121"/>
  <c r="R120"/>
  <c r="Q120"/>
  <c r="P120"/>
  <c r="O120"/>
  <c r="N120"/>
  <c r="M120"/>
  <c r="S119"/>
  <c r="L119"/>
  <c r="T119"/>
  <c r="S118"/>
  <c r="S116"/>
  <c r="L118"/>
  <c r="T118"/>
  <c r="S117"/>
  <c r="L117"/>
  <c r="T117"/>
  <c r="R116"/>
  <c r="R146"/>
  <c r="Q116"/>
  <c r="P116"/>
  <c r="O116"/>
  <c r="N116"/>
  <c r="M116"/>
  <c r="S115"/>
  <c r="L115"/>
  <c r="T115"/>
  <c r="T114"/>
  <c r="S114"/>
  <c r="L114"/>
  <c r="S113"/>
  <c r="L113"/>
  <c r="T113"/>
  <c r="S112"/>
  <c r="L112"/>
  <c r="S111"/>
  <c r="L111"/>
  <c r="T111"/>
  <c r="S110"/>
  <c r="L110"/>
  <c r="T110"/>
  <c r="S109"/>
  <c r="R109"/>
  <c r="Q109"/>
  <c r="P109"/>
  <c r="O109"/>
  <c r="N109"/>
  <c r="M109"/>
  <c r="S108"/>
  <c r="L108"/>
  <c r="T108"/>
  <c r="S107"/>
  <c r="L107"/>
  <c r="T107"/>
  <c r="S106"/>
  <c r="L106"/>
  <c r="T106"/>
  <c r="S105"/>
  <c r="L105"/>
  <c r="T105"/>
  <c r="S104"/>
  <c r="L104"/>
  <c r="S103"/>
  <c r="L103"/>
  <c r="L102"/>
  <c r="T102"/>
  <c r="R102"/>
  <c r="Q102"/>
  <c r="P102"/>
  <c r="O102"/>
  <c r="N102"/>
  <c r="M102"/>
  <c r="S101"/>
  <c r="L101"/>
  <c r="T101"/>
  <c r="S100"/>
  <c r="L100"/>
  <c r="T100"/>
  <c r="S99"/>
  <c r="L99"/>
  <c r="T99"/>
  <c r="S98"/>
  <c r="L98"/>
  <c r="T98"/>
  <c r="S97"/>
  <c r="L97"/>
  <c r="T97"/>
  <c r="T96"/>
  <c r="S96"/>
  <c r="L96"/>
  <c r="S95"/>
  <c r="L95"/>
  <c r="T95"/>
  <c r="S94"/>
  <c r="L94"/>
  <c r="L92"/>
  <c r="T92"/>
  <c r="S93"/>
  <c r="S92"/>
  <c r="L93"/>
  <c r="T93"/>
  <c r="R92"/>
  <c r="Q92"/>
  <c r="P92"/>
  <c r="O92"/>
  <c r="N92"/>
  <c r="M92"/>
  <c r="S91"/>
  <c r="L91"/>
  <c r="T91"/>
  <c r="T90"/>
  <c r="S90"/>
  <c r="L90"/>
  <c r="S89"/>
  <c r="L89"/>
  <c r="T89"/>
  <c r="S88"/>
  <c r="L88"/>
  <c r="T88"/>
  <c r="S87"/>
  <c r="L87"/>
  <c r="T87"/>
  <c r="S86"/>
  <c r="L86"/>
  <c r="T86"/>
  <c r="S85"/>
  <c r="L85"/>
  <c r="S84"/>
  <c r="S83"/>
  <c r="L84"/>
  <c r="T84"/>
  <c r="R83"/>
  <c r="Q83"/>
  <c r="P83"/>
  <c r="O83"/>
  <c r="N83"/>
  <c r="M83"/>
  <c r="T82"/>
  <c r="S82"/>
  <c r="L82"/>
  <c r="S81"/>
  <c r="L81"/>
  <c r="T81"/>
  <c r="S80"/>
  <c r="L80"/>
  <c r="T80"/>
  <c r="S79"/>
  <c r="L79"/>
  <c r="T79"/>
  <c r="S78"/>
  <c r="S76"/>
  <c r="L78"/>
  <c r="L76"/>
  <c r="T76"/>
  <c r="T77"/>
  <c r="S77"/>
  <c r="L77"/>
  <c r="R76"/>
  <c r="Q76"/>
  <c r="P76"/>
  <c r="O76"/>
  <c r="N76"/>
  <c r="M76"/>
  <c r="S75"/>
  <c r="L75"/>
  <c r="T75"/>
  <c r="S74"/>
  <c r="L74"/>
  <c r="T74"/>
  <c r="S73"/>
  <c r="L73"/>
  <c r="T73"/>
  <c r="S72"/>
  <c r="L72"/>
  <c r="T71"/>
  <c r="S71"/>
  <c r="S70"/>
  <c r="L71"/>
  <c r="R70"/>
  <c r="Q70"/>
  <c r="P70"/>
  <c r="O70"/>
  <c r="N70"/>
  <c r="M70"/>
  <c r="S69"/>
  <c r="L69"/>
  <c r="T69"/>
  <c r="S68"/>
  <c r="S66"/>
  <c r="L68"/>
  <c r="T68"/>
  <c r="S67"/>
  <c r="L67"/>
  <c r="T67"/>
  <c r="R66"/>
  <c r="Q66"/>
  <c r="P66"/>
  <c r="O66"/>
  <c r="N66"/>
  <c r="M66"/>
  <c r="S65"/>
  <c r="L65"/>
  <c r="T65"/>
  <c r="T64"/>
  <c r="S64"/>
  <c r="L64"/>
  <c r="S63"/>
  <c r="L63"/>
  <c r="T63"/>
  <c r="S62"/>
  <c r="L62"/>
  <c r="T62"/>
  <c r="S61"/>
  <c r="L61"/>
  <c r="T61"/>
  <c r="S60"/>
  <c r="L60"/>
  <c r="T60"/>
  <c r="S59"/>
  <c r="L59"/>
  <c r="T59"/>
  <c r="T58"/>
  <c r="S58"/>
  <c r="L58"/>
  <c r="S57"/>
  <c r="L57"/>
  <c r="T57"/>
  <c r="T56"/>
  <c r="S56"/>
  <c r="L56"/>
  <c r="S55"/>
  <c r="L55"/>
  <c r="T55"/>
  <c r="S54"/>
  <c r="L54"/>
  <c r="S53"/>
  <c r="L53"/>
  <c r="T53"/>
  <c r="S52"/>
  <c r="L52"/>
  <c r="T52"/>
  <c r="T51"/>
  <c r="S51"/>
  <c r="L51"/>
  <c r="T50"/>
  <c r="S50"/>
  <c r="L50"/>
  <c r="S49"/>
  <c r="S48"/>
  <c r="L49"/>
  <c r="T49"/>
  <c r="R48"/>
  <c r="Q48"/>
  <c r="P48"/>
  <c r="O48"/>
  <c r="N48"/>
  <c r="M48"/>
  <c r="S47"/>
  <c r="L47"/>
  <c r="T47"/>
  <c r="S46"/>
  <c r="L46"/>
  <c r="T46"/>
  <c r="S45"/>
  <c r="L45"/>
  <c r="T45"/>
  <c r="T44"/>
  <c r="S44"/>
  <c r="L44"/>
  <c r="S43"/>
  <c r="L43"/>
  <c r="T43"/>
  <c r="S42"/>
  <c r="S39"/>
  <c r="L42"/>
  <c r="T42"/>
  <c r="S41"/>
  <c r="L41"/>
  <c r="T41"/>
  <c r="S40"/>
  <c r="L40"/>
  <c r="L39"/>
  <c r="T39"/>
  <c r="R39"/>
  <c r="Q39"/>
  <c r="P39"/>
  <c r="O39"/>
  <c r="N39"/>
  <c r="M39"/>
  <c r="S38"/>
  <c r="L38"/>
  <c r="T38"/>
  <c r="S37"/>
  <c r="L37"/>
  <c r="T37"/>
  <c r="S36"/>
  <c r="L36"/>
  <c r="T36"/>
  <c r="S35"/>
  <c r="L35"/>
  <c r="S34"/>
  <c r="L34"/>
  <c r="R33"/>
  <c r="Q33"/>
  <c r="P33"/>
  <c r="O33"/>
  <c r="N33"/>
  <c r="M33"/>
  <c r="S32"/>
  <c r="L32"/>
  <c r="T32"/>
  <c r="S31"/>
  <c r="S30"/>
  <c r="L31"/>
  <c r="R30"/>
  <c r="Q30"/>
  <c r="P30"/>
  <c r="O30"/>
  <c r="O146"/>
  <c r="N30"/>
  <c r="N146"/>
  <c r="M30"/>
  <c r="J27"/>
  <c r="U146" s="1"/>
  <c r="J26"/>
  <c r="M21"/>
  <c r="L21"/>
  <c r="S25"/>
  <c r="I20"/>
  <c r="M19"/>
  <c r="I19"/>
  <c r="I17"/>
  <c r="M16"/>
  <c r="L16"/>
  <c r="I16"/>
  <c r="I14"/>
  <c r="T31"/>
  <c r="T54"/>
  <c r="J28"/>
  <c r="T35"/>
  <c r="L66"/>
  <c r="T66"/>
  <c r="T104"/>
  <c r="L116"/>
  <c r="T116"/>
  <c r="T122"/>
  <c r="T134"/>
  <c r="K22" i="3"/>
  <c r="J22"/>
  <c r="I22"/>
  <c r="H22"/>
  <c r="G22"/>
  <c r="F22"/>
  <c r="L25"/>
  <c r="E25"/>
  <c r="F10"/>
  <c r="B7"/>
  <c r="B350" s="1"/>
  <c r="L2" i="15"/>
  <c r="P2"/>
  <c r="H11" i="14"/>
  <c r="I11"/>
  <c r="C134" i="15"/>
  <c r="L6"/>
  <c r="G9"/>
  <c r="P6"/>
  <c r="Q4"/>
  <c r="L4" s="1"/>
  <c r="T2"/>
  <c r="I2"/>
  <c r="G2"/>
  <c r="F2"/>
  <c r="B2"/>
  <c r="N126"/>
  <c r="I114" i="14"/>
  <c r="E114"/>
  <c r="E110"/>
  <c r="H107"/>
  <c r="G107"/>
  <c r="B107"/>
  <c r="I96"/>
  <c r="H96"/>
  <c r="F96"/>
  <c r="G96"/>
  <c r="I94"/>
  <c r="H94"/>
  <c r="G94"/>
  <c r="I93"/>
  <c r="H93"/>
  <c r="G93"/>
  <c r="I92"/>
  <c r="H92"/>
  <c r="G92"/>
  <c r="I91"/>
  <c r="H91"/>
  <c r="G91"/>
  <c r="F91" s="1"/>
  <c r="I90"/>
  <c r="H90"/>
  <c r="G90"/>
  <c r="I84"/>
  <c r="H84"/>
  <c r="G84"/>
  <c r="I83"/>
  <c r="H83"/>
  <c r="G83"/>
  <c r="I82"/>
  <c r="H82"/>
  <c r="G82"/>
  <c r="I79"/>
  <c r="H79"/>
  <c r="G79"/>
  <c r="I78"/>
  <c r="H78"/>
  <c r="G78"/>
  <c r="F78"/>
  <c r="I75"/>
  <c r="H75"/>
  <c r="G75"/>
  <c r="F75"/>
  <c r="I74"/>
  <c r="H74"/>
  <c r="G74"/>
  <c r="I73"/>
  <c r="H73"/>
  <c r="G73"/>
  <c r="I72"/>
  <c r="H72"/>
  <c r="G72"/>
  <c r="I70"/>
  <c r="H70"/>
  <c r="G70"/>
  <c r="F70" s="1"/>
  <c r="I69"/>
  <c r="H69"/>
  <c r="G69"/>
  <c r="I60"/>
  <c r="H60"/>
  <c r="G60"/>
  <c r="I29"/>
  <c r="H29"/>
  <c r="G29"/>
  <c r="F29" s="1"/>
  <c r="I28"/>
  <c r="H28"/>
  <c r="G28"/>
  <c r="I27"/>
  <c r="H27"/>
  <c r="G27"/>
  <c r="F27"/>
  <c r="E15"/>
  <c r="B8"/>
  <c r="F13"/>
  <c r="E13"/>
  <c r="F11"/>
  <c r="B11"/>
  <c r="F81"/>
  <c r="F67"/>
  <c r="F61"/>
  <c r="F35"/>
  <c r="F34"/>
  <c r="F24"/>
  <c r="B12" i="3"/>
  <c r="L598"/>
  <c r="E598"/>
  <c r="L597"/>
  <c r="E597"/>
  <c r="L596"/>
  <c r="E596"/>
  <c r="L595"/>
  <c r="E595"/>
  <c r="L594"/>
  <c r="E594"/>
  <c r="K593"/>
  <c r="I95" i="14"/>
  <c r="J593" i="3"/>
  <c r="H95" i="14"/>
  <c r="I593" i="3"/>
  <c r="G95" i="14"/>
  <c r="H593" i="3"/>
  <c r="G593"/>
  <c r="F593"/>
  <c r="L592"/>
  <c r="M592"/>
  <c r="E592"/>
  <c r="L591"/>
  <c r="E591"/>
  <c r="L590"/>
  <c r="E590"/>
  <c r="M590"/>
  <c r="L589"/>
  <c r="E589"/>
  <c r="K588"/>
  <c r="J588"/>
  <c r="I588"/>
  <c r="H588"/>
  <c r="G588"/>
  <c r="F588"/>
  <c r="L587"/>
  <c r="E587"/>
  <c r="L586"/>
  <c r="E586"/>
  <c r="L585"/>
  <c r="M585"/>
  <c r="E585"/>
  <c r="L584"/>
  <c r="E584"/>
  <c r="L583"/>
  <c r="E583"/>
  <c r="L582"/>
  <c r="E582"/>
  <c r="M582"/>
  <c r="L581"/>
  <c r="M581"/>
  <c r="E581"/>
  <c r="L580"/>
  <c r="E580"/>
  <c r="L579"/>
  <c r="E579"/>
  <c r="M579"/>
  <c r="L578"/>
  <c r="M578"/>
  <c r="E578"/>
  <c r="L577"/>
  <c r="E577"/>
  <c r="L576"/>
  <c r="E576"/>
  <c r="L575"/>
  <c r="E575"/>
  <c r="L574"/>
  <c r="E574"/>
  <c r="M574"/>
  <c r="L573"/>
  <c r="E573"/>
  <c r="M573"/>
  <c r="L572"/>
  <c r="E572"/>
  <c r="L571"/>
  <c r="E571"/>
  <c r="L570"/>
  <c r="E570"/>
  <c r="L569"/>
  <c r="E569"/>
  <c r="K568"/>
  <c r="J568"/>
  <c r="I568"/>
  <c r="H568"/>
  <c r="G568"/>
  <c r="F568"/>
  <c r="L567"/>
  <c r="E567"/>
  <c r="L566"/>
  <c r="E566"/>
  <c r="L565"/>
  <c r="E565"/>
  <c r="L564"/>
  <c r="E564"/>
  <c r="M564"/>
  <c r="L563"/>
  <c r="E563"/>
  <c r="L562"/>
  <c r="E562"/>
  <c r="P98" i="15"/>
  <c r="L561" i="3"/>
  <c r="M561"/>
  <c r="E561"/>
  <c r="L560"/>
  <c r="M560"/>
  <c r="E560"/>
  <c r="L559"/>
  <c r="M559"/>
  <c r="E559"/>
  <c r="L558"/>
  <c r="E558"/>
  <c r="M558"/>
  <c r="L557"/>
  <c r="E557"/>
  <c r="L556"/>
  <c r="E556"/>
  <c r="M556"/>
  <c r="L555"/>
  <c r="E555"/>
  <c r="L554"/>
  <c r="E554"/>
  <c r="M554"/>
  <c r="L553"/>
  <c r="E553"/>
  <c r="L552"/>
  <c r="E552"/>
  <c r="L551"/>
  <c r="E551"/>
  <c r="L550"/>
  <c r="Q113" i="15"/>
  <c r="E550" i="3"/>
  <c r="L549"/>
  <c r="E549"/>
  <c r="P112" i="15"/>
  <c r="L548" i="3"/>
  <c r="E548"/>
  <c r="L547"/>
  <c r="E547"/>
  <c r="K546"/>
  <c r="J546"/>
  <c r="I546"/>
  <c r="H546"/>
  <c r="G546"/>
  <c r="F546"/>
  <c r="L545"/>
  <c r="E545"/>
  <c r="L544"/>
  <c r="E544"/>
  <c r="E73" i="14"/>
  <c r="K543" i="3"/>
  <c r="J543"/>
  <c r="I543"/>
  <c r="H543"/>
  <c r="G543"/>
  <c r="F543"/>
  <c r="L542"/>
  <c r="E542"/>
  <c r="L541"/>
  <c r="M541"/>
  <c r="E541"/>
  <c r="L540"/>
  <c r="E540"/>
  <c r="L539"/>
  <c r="E539"/>
  <c r="K538"/>
  <c r="I85" i="14"/>
  <c r="J538" i="3"/>
  <c r="H85" i="14"/>
  <c r="I538" i="3"/>
  <c r="G85" i="14"/>
  <c r="F85" s="1"/>
  <c r="H538" i="3"/>
  <c r="G538"/>
  <c r="F538"/>
  <c r="L537"/>
  <c r="Q88" i="15"/>
  <c r="E537" i="3"/>
  <c r="L536"/>
  <c r="M536"/>
  <c r="E536"/>
  <c r="L535"/>
  <c r="E535"/>
  <c r="L534"/>
  <c r="E534"/>
  <c r="K533"/>
  <c r="I89" i="14"/>
  <c r="J533" i="3"/>
  <c r="H89" i="14"/>
  <c r="I533" i="3"/>
  <c r="G89" i="14"/>
  <c r="H533" i="3"/>
  <c r="G533"/>
  <c r="F533"/>
  <c r="L532"/>
  <c r="E532"/>
  <c r="M532"/>
  <c r="L531"/>
  <c r="E531"/>
  <c r="L530"/>
  <c r="E530"/>
  <c r="M530"/>
  <c r="L529"/>
  <c r="E529"/>
  <c r="L528"/>
  <c r="E528"/>
  <c r="M528"/>
  <c r="L527"/>
  <c r="E527"/>
  <c r="M527"/>
  <c r="K526"/>
  <c r="J526"/>
  <c r="I526"/>
  <c r="H526"/>
  <c r="G526"/>
  <c r="F526"/>
  <c r="L525"/>
  <c r="E525"/>
  <c r="L524"/>
  <c r="E524"/>
  <c r="K523"/>
  <c r="J523"/>
  <c r="I523"/>
  <c r="H523"/>
  <c r="G523"/>
  <c r="F523"/>
  <c r="L522"/>
  <c r="L518"/>
  <c r="E522"/>
  <c r="L521"/>
  <c r="E521"/>
  <c r="M521"/>
  <c r="L520"/>
  <c r="E520"/>
  <c r="L519"/>
  <c r="E519"/>
  <c r="K518"/>
  <c r="J518"/>
  <c r="I518"/>
  <c r="H518"/>
  <c r="G518"/>
  <c r="F518"/>
  <c r="L517"/>
  <c r="E517"/>
  <c r="M517"/>
  <c r="L516"/>
  <c r="M516"/>
  <c r="E516"/>
  <c r="L515"/>
  <c r="E515"/>
  <c r="K514"/>
  <c r="J514"/>
  <c r="I514"/>
  <c r="H514"/>
  <c r="G514"/>
  <c r="F514"/>
  <c r="L513"/>
  <c r="E513"/>
  <c r="L512"/>
  <c r="E512"/>
  <c r="L511"/>
  <c r="E511"/>
  <c r="M511"/>
  <c r="L510"/>
  <c r="E510"/>
  <c r="L509"/>
  <c r="M509"/>
  <c r="E509"/>
  <c r="L508"/>
  <c r="E508"/>
  <c r="L507"/>
  <c r="E507"/>
  <c r="L506"/>
  <c r="E506"/>
  <c r="K505"/>
  <c r="I87" i="14"/>
  <c r="J505" i="3"/>
  <c r="I505"/>
  <c r="G87" i="14"/>
  <c r="H505" i="3"/>
  <c r="G505"/>
  <c r="F505"/>
  <c r="L504"/>
  <c r="E504"/>
  <c r="M504"/>
  <c r="L503"/>
  <c r="E503"/>
  <c r="M503"/>
  <c r="L502"/>
  <c r="L499"/>
  <c r="E502"/>
  <c r="L501"/>
  <c r="E501"/>
  <c r="M501"/>
  <c r="L500"/>
  <c r="E500"/>
  <c r="M500"/>
  <c r="K499"/>
  <c r="I71" i="14"/>
  <c r="J499" i="3"/>
  <c r="H71" i="14"/>
  <c r="H68" s="1"/>
  <c r="H66" s="1"/>
  <c r="I499" i="3"/>
  <c r="G71" i="14"/>
  <c r="H499" i="3"/>
  <c r="G499"/>
  <c r="F499"/>
  <c r="L498"/>
  <c r="E498"/>
  <c r="L497"/>
  <c r="E497"/>
  <c r="L496"/>
  <c r="E496"/>
  <c r="M496"/>
  <c r="L495"/>
  <c r="E495"/>
  <c r="L494"/>
  <c r="E494"/>
  <c r="L493"/>
  <c r="M493"/>
  <c r="E493"/>
  <c r="L492"/>
  <c r="E492"/>
  <c r="M492"/>
  <c r="L491"/>
  <c r="E491"/>
  <c r="L490"/>
  <c r="E490"/>
  <c r="M490"/>
  <c r="L489"/>
  <c r="E489"/>
  <c r="L488"/>
  <c r="E488"/>
  <c r="L487"/>
  <c r="E487"/>
  <c r="L486"/>
  <c r="E486"/>
  <c r="L485"/>
  <c r="E485"/>
  <c r="M485"/>
  <c r="L484"/>
  <c r="E484"/>
  <c r="K483"/>
  <c r="J483"/>
  <c r="I483"/>
  <c r="H483"/>
  <c r="G483"/>
  <c r="F483"/>
  <c r="L482"/>
  <c r="M482"/>
  <c r="E482"/>
  <c r="E83" i="14"/>
  <c r="L481" i="3"/>
  <c r="L480"/>
  <c r="E481"/>
  <c r="K480"/>
  <c r="J480"/>
  <c r="I480"/>
  <c r="H480"/>
  <c r="G480"/>
  <c r="F480"/>
  <c r="L479"/>
  <c r="E479"/>
  <c r="L478"/>
  <c r="J94" i="15"/>
  <c r="E478" i="3"/>
  <c r="L477"/>
  <c r="Q94" i="15"/>
  <c r="E477" i="3"/>
  <c r="L476"/>
  <c r="E476"/>
  <c r="L475"/>
  <c r="E475"/>
  <c r="L474"/>
  <c r="E474"/>
  <c r="E473"/>
  <c r="K473"/>
  <c r="I80" i="14"/>
  <c r="J473" i="3"/>
  <c r="H80" i="14"/>
  <c r="I473" i="3"/>
  <c r="G80" i="14"/>
  <c r="H473" i="3"/>
  <c r="G473"/>
  <c r="F473"/>
  <c r="L472"/>
  <c r="E472"/>
  <c r="L471"/>
  <c r="M471"/>
  <c r="E471"/>
  <c r="K470"/>
  <c r="J470"/>
  <c r="I470"/>
  <c r="H470"/>
  <c r="G470"/>
  <c r="F470"/>
  <c r="L469"/>
  <c r="Q92" i="15"/>
  <c r="J92"/>
  <c r="E469" i="3"/>
  <c r="L468"/>
  <c r="E468"/>
  <c r="K467"/>
  <c r="J467"/>
  <c r="I467"/>
  <c r="H467"/>
  <c r="G467"/>
  <c r="F467"/>
  <c r="L466"/>
  <c r="E466"/>
  <c r="L465"/>
  <c r="E465"/>
  <c r="L464"/>
  <c r="Q87" i="15"/>
  <c r="E464" i="3"/>
  <c r="K463"/>
  <c r="J463"/>
  <c r="I463"/>
  <c r="G76" i="14"/>
  <c r="H463" i="3"/>
  <c r="G463"/>
  <c r="F463"/>
  <c r="E458"/>
  <c r="F456"/>
  <c r="F453"/>
  <c r="E453"/>
  <c r="E442"/>
  <c r="F440"/>
  <c r="F437"/>
  <c r="E437"/>
  <c r="L430"/>
  <c r="L428"/>
  <c r="M428"/>
  <c r="E430"/>
  <c r="L429"/>
  <c r="E429"/>
  <c r="E428"/>
  <c r="K428"/>
  <c r="J428"/>
  <c r="H59" i="14"/>
  <c r="I428" i="3"/>
  <c r="I431"/>
  <c r="H428"/>
  <c r="H431"/>
  <c r="G428"/>
  <c r="G431"/>
  <c r="F428"/>
  <c r="F431"/>
  <c r="L427"/>
  <c r="E427"/>
  <c r="M427"/>
  <c r="L426"/>
  <c r="E426"/>
  <c r="L425"/>
  <c r="E425"/>
  <c r="L424"/>
  <c r="E424"/>
  <c r="L420"/>
  <c r="E420"/>
  <c r="L419"/>
  <c r="M419"/>
  <c r="E419"/>
  <c r="L418"/>
  <c r="E418"/>
  <c r="M418"/>
  <c r="L417"/>
  <c r="E417"/>
  <c r="L416"/>
  <c r="M416"/>
  <c r="E416"/>
  <c r="L415"/>
  <c r="E415"/>
  <c r="M415"/>
  <c r="K414"/>
  <c r="I62" i="14"/>
  <c r="J414" i="3"/>
  <c r="I414"/>
  <c r="G62" i="14"/>
  <c r="F62" s="1"/>
  <c r="H414" i="3"/>
  <c r="G414"/>
  <c r="F414"/>
  <c r="L413"/>
  <c r="L411"/>
  <c r="E413"/>
  <c r="L412"/>
  <c r="E412"/>
  <c r="K411"/>
  <c r="K421"/>
  <c r="J411"/>
  <c r="I411"/>
  <c r="H411"/>
  <c r="G411"/>
  <c r="F411"/>
  <c r="L410"/>
  <c r="L408"/>
  <c r="E410"/>
  <c r="M410"/>
  <c r="L409"/>
  <c r="E409"/>
  <c r="K408"/>
  <c r="J408"/>
  <c r="I408"/>
  <c r="H408"/>
  <c r="G408"/>
  <c r="F408"/>
  <c r="L407"/>
  <c r="E407"/>
  <c r="L406"/>
  <c r="E406"/>
  <c r="M406"/>
  <c r="L405"/>
  <c r="E405"/>
  <c r="K404"/>
  <c r="J404"/>
  <c r="J421"/>
  <c r="I404"/>
  <c r="G58" i="14"/>
  <c r="H404" i="3"/>
  <c r="G404"/>
  <c r="F404"/>
  <c r="L403"/>
  <c r="E403"/>
  <c r="L402"/>
  <c r="L401"/>
  <c r="E402"/>
  <c r="E401"/>
  <c r="M401"/>
  <c r="K401"/>
  <c r="J401"/>
  <c r="I401"/>
  <c r="H401"/>
  <c r="G401"/>
  <c r="L400"/>
  <c r="E400"/>
  <c r="L399"/>
  <c r="E399"/>
  <c r="K398"/>
  <c r="J398"/>
  <c r="I398"/>
  <c r="H398"/>
  <c r="G398"/>
  <c r="F398"/>
  <c r="L397"/>
  <c r="M397"/>
  <c r="E397"/>
  <c r="L396"/>
  <c r="M396"/>
  <c r="E396"/>
  <c r="L395"/>
  <c r="E395"/>
  <c r="M395"/>
  <c r="L394"/>
  <c r="M394"/>
  <c r="E394"/>
  <c r="E393"/>
  <c r="K393"/>
  <c r="J393"/>
  <c r="I393"/>
  <c r="H393"/>
  <c r="G393"/>
  <c r="F393"/>
  <c r="L392"/>
  <c r="E392"/>
  <c r="M392"/>
  <c r="L391"/>
  <c r="E391"/>
  <c r="K390"/>
  <c r="J390"/>
  <c r="I390"/>
  <c r="H390"/>
  <c r="G390"/>
  <c r="F390"/>
  <c r="L389"/>
  <c r="E389"/>
  <c r="L388"/>
  <c r="E388"/>
  <c r="L387"/>
  <c r="M387"/>
  <c r="E387"/>
  <c r="L386"/>
  <c r="E386"/>
  <c r="K385"/>
  <c r="J385"/>
  <c r="I385"/>
  <c r="H385"/>
  <c r="G385"/>
  <c r="F385"/>
  <c r="L384"/>
  <c r="E384"/>
  <c r="M384"/>
  <c r="L383"/>
  <c r="M383"/>
  <c r="E383"/>
  <c r="L382"/>
  <c r="E382"/>
  <c r="L381"/>
  <c r="E381"/>
  <c r="L380"/>
  <c r="M380"/>
  <c r="E380"/>
  <c r="L379"/>
  <c r="E379"/>
  <c r="M379"/>
  <c r="L378"/>
  <c r="E378"/>
  <c r="K377"/>
  <c r="J377"/>
  <c r="I377"/>
  <c r="H377"/>
  <c r="H421"/>
  <c r="G377"/>
  <c r="F377"/>
  <c r="L376"/>
  <c r="M376"/>
  <c r="E376"/>
  <c r="L375"/>
  <c r="E375"/>
  <c r="L374"/>
  <c r="M374"/>
  <c r="E374"/>
  <c r="L373"/>
  <c r="E373"/>
  <c r="L372"/>
  <c r="M372"/>
  <c r="E372"/>
  <c r="L371"/>
  <c r="E371"/>
  <c r="L370"/>
  <c r="L363"/>
  <c r="E370"/>
  <c r="L369"/>
  <c r="M369"/>
  <c r="E369"/>
  <c r="L368"/>
  <c r="E368"/>
  <c r="L367"/>
  <c r="E367"/>
  <c r="L366"/>
  <c r="E366"/>
  <c r="M366"/>
  <c r="L365"/>
  <c r="E365"/>
  <c r="M365"/>
  <c r="L364"/>
  <c r="E364"/>
  <c r="K363"/>
  <c r="J363"/>
  <c r="I363"/>
  <c r="H363"/>
  <c r="G363"/>
  <c r="F363"/>
  <c r="E357"/>
  <c r="F355"/>
  <c r="F352"/>
  <c r="E352"/>
  <c r="E182"/>
  <c r="F180"/>
  <c r="F177"/>
  <c r="E177"/>
  <c r="L169"/>
  <c r="E169"/>
  <c r="M169"/>
  <c r="L168"/>
  <c r="E168"/>
  <c r="M168"/>
  <c r="L167"/>
  <c r="E167"/>
  <c r="L166"/>
  <c r="E166"/>
  <c r="M166"/>
  <c r="L165"/>
  <c r="E165"/>
  <c r="L164"/>
  <c r="E164"/>
  <c r="M164"/>
  <c r="L163"/>
  <c r="E163"/>
  <c r="L162"/>
  <c r="E162"/>
  <c r="K161"/>
  <c r="J161"/>
  <c r="I161"/>
  <c r="G37" i="14"/>
  <c r="H161" i="3"/>
  <c r="G161"/>
  <c r="F161"/>
  <c r="L160"/>
  <c r="E160"/>
  <c r="M160"/>
  <c r="L159"/>
  <c r="E159"/>
  <c r="L158"/>
  <c r="E158"/>
  <c r="L157"/>
  <c r="E157"/>
  <c r="M157"/>
  <c r="L156"/>
  <c r="E156"/>
  <c r="L155"/>
  <c r="M155"/>
  <c r="E155"/>
  <c r="L154"/>
  <c r="M154"/>
  <c r="E154"/>
  <c r="L153"/>
  <c r="E153"/>
  <c r="K152"/>
  <c r="J152"/>
  <c r="I152"/>
  <c r="H152"/>
  <c r="G152"/>
  <c r="F152"/>
  <c r="L151"/>
  <c r="M151"/>
  <c r="E151"/>
  <c r="L150"/>
  <c r="E150"/>
  <c r="M150"/>
  <c r="L149"/>
  <c r="E149"/>
  <c r="L148"/>
  <c r="E148"/>
  <c r="L147"/>
  <c r="E147"/>
  <c r="L146"/>
  <c r="M146"/>
  <c r="E146"/>
  <c r="L145"/>
  <c r="E145"/>
  <c r="L144"/>
  <c r="E144"/>
  <c r="K143"/>
  <c r="J143"/>
  <c r="H37" i="14"/>
  <c r="I143" i="3"/>
  <c r="H143"/>
  <c r="G143"/>
  <c r="F143"/>
  <c r="L142"/>
  <c r="M142"/>
  <c r="E142"/>
  <c r="L141"/>
  <c r="L140"/>
  <c r="E141"/>
  <c r="K140"/>
  <c r="I36" i="14"/>
  <c r="J140" i="3"/>
  <c r="H36" i="14"/>
  <c r="I140" i="3"/>
  <c r="H140"/>
  <c r="G140"/>
  <c r="F140"/>
  <c r="L139"/>
  <c r="M139"/>
  <c r="E139"/>
  <c r="L138"/>
  <c r="E138"/>
  <c r="L137"/>
  <c r="E137"/>
  <c r="L136"/>
  <c r="E136"/>
  <c r="P25" i="15"/>
  <c r="L135" i="3"/>
  <c r="E135"/>
  <c r="L134"/>
  <c r="M134"/>
  <c r="E134"/>
  <c r="L133"/>
  <c r="E133"/>
  <c r="L132"/>
  <c r="E132"/>
  <c r="L131"/>
  <c r="E131"/>
  <c r="M131"/>
  <c r="L130"/>
  <c r="E130"/>
  <c r="L129"/>
  <c r="E129"/>
  <c r="M129"/>
  <c r="L128"/>
  <c r="E128"/>
  <c r="M128"/>
  <c r="L127"/>
  <c r="E127"/>
  <c r="M127"/>
  <c r="K126"/>
  <c r="I33" i="14"/>
  <c r="J126" i="3"/>
  <c r="H33" i="14"/>
  <c r="I126" i="3"/>
  <c r="G33" i="14"/>
  <c r="F33" s="1"/>
  <c r="H126" i="3"/>
  <c r="G126"/>
  <c r="F126"/>
  <c r="L125"/>
  <c r="Q38" i="15"/>
  <c r="E125" i="3"/>
  <c r="L124"/>
  <c r="Q37" i="15"/>
  <c r="E124" i="3"/>
  <c r="L123"/>
  <c r="E123"/>
  <c r="P36" i="15"/>
  <c r="K122" i="3"/>
  <c r="J122"/>
  <c r="I122"/>
  <c r="H122"/>
  <c r="G122"/>
  <c r="F122"/>
  <c r="L121"/>
  <c r="E121"/>
  <c r="L120"/>
  <c r="E120"/>
  <c r="L119"/>
  <c r="E119"/>
  <c r="L118"/>
  <c r="E118"/>
  <c r="L117"/>
  <c r="Q15" i="15"/>
  <c r="E117" i="3"/>
  <c r="M117"/>
  <c r="L115"/>
  <c r="E115"/>
  <c r="L114"/>
  <c r="E114"/>
  <c r="K113"/>
  <c r="J113"/>
  <c r="I113"/>
  <c r="H113"/>
  <c r="G113"/>
  <c r="F113"/>
  <c r="L112"/>
  <c r="E112"/>
  <c r="L111"/>
  <c r="E111"/>
  <c r="L110"/>
  <c r="Q27" i="15"/>
  <c r="J27"/>
  <c r="E110" i="3"/>
  <c r="K109"/>
  <c r="I31" i="14"/>
  <c r="J109" i="3"/>
  <c r="H31" i="14"/>
  <c r="I109" i="3"/>
  <c r="H109"/>
  <c r="G109"/>
  <c r="F109"/>
  <c r="L108"/>
  <c r="M108"/>
  <c r="E108"/>
  <c r="L107"/>
  <c r="E107"/>
  <c r="E95"/>
  <c r="L106"/>
  <c r="M106"/>
  <c r="E106"/>
  <c r="L105"/>
  <c r="E105"/>
  <c r="L104"/>
  <c r="E104"/>
  <c r="M104"/>
  <c r="L103"/>
  <c r="M103"/>
  <c r="E103"/>
  <c r="L102"/>
  <c r="E102"/>
  <c r="M102"/>
  <c r="L101"/>
  <c r="E101"/>
  <c r="L100"/>
  <c r="M100"/>
  <c r="E100"/>
  <c r="L99"/>
  <c r="E99"/>
  <c r="L98"/>
  <c r="E98"/>
  <c r="M98"/>
  <c r="L97"/>
  <c r="E97"/>
  <c r="M97"/>
  <c r="L96"/>
  <c r="E96"/>
  <c r="M96"/>
  <c r="K95"/>
  <c r="J95"/>
  <c r="H30" i="14"/>
  <c r="I95" i="3"/>
  <c r="H95"/>
  <c r="G95"/>
  <c r="F95"/>
  <c r="L94"/>
  <c r="E94"/>
  <c r="M94"/>
  <c r="L93"/>
  <c r="M93"/>
  <c r="E93"/>
  <c r="L92"/>
  <c r="E92"/>
  <c r="K91"/>
  <c r="I30" i="14"/>
  <c r="I91" i="3"/>
  <c r="G30" i="14"/>
  <c r="H91" i="3"/>
  <c r="F91"/>
  <c r="L90"/>
  <c r="M90"/>
  <c r="E90"/>
  <c r="L89"/>
  <c r="M89"/>
  <c r="E89"/>
  <c r="L87"/>
  <c r="E87"/>
  <c r="L86"/>
  <c r="E86"/>
  <c r="L85"/>
  <c r="M85"/>
  <c r="E85"/>
  <c r="L84"/>
  <c r="E84"/>
  <c r="M84"/>
  <c r="L83"/>
  <c r="M83"/>
  <c r="E83"/>
  <c r="L82"/>
  <c r="E82"/>
  <c r="L81"/>
  <c r="E81"/>
  <c r="L80"/>
  <c r="E80"/>
  <c r="L79"/>
  <c r="E79"/>
  <c r="L78"/>
  <c r="Q17" i="15"/>
  <c r="E78" i="3"/>
  <c r="L77"/>
  <c r="E77"/>
  <c r="M77"/>
  <c r="L76"/>
  <c r="E76"/>
  <c r="K75"/>
  <c r="I26" i="14"/>
  <c r="J75" i="3"/>
  <c r="H26" i="14"/>
  <c r="I75" i="3"/>
  <c r="G26" i="14"/>
  <c r="H75" i="3"/>
  <c r="G75"/>
  <c r="F75"/>
  <c r="L74"/>
  <c r="E74"/>
  <c r="M74"/>
  <c r="L73"/>
  <c r="M73"/>
  <c r="E73"/>
  <c r="L72"/>
  <c r="E72"/>
  <c r="M72"/>
  <c r="L71"/>
  <c r="M71"/>
  <c r="E71"/>
  <c r="L70"/>
  <c r="E70"/>
  <c r="L69"/>
  <c r="E69"/>
  <c r="L68"/>
  <c r="E68"/>
  <c r="E65"/>
  <c r="L67"/>
  <c r="E67"/>
  <c r="L66"/>
  <c r="M66"/>
  <c r="E66"/>
  <c r="K65"/>
  <c r="J65"/>
  <c r="I65"/>
  <c r="H65"/>
  <c r="G65"/>
  <c r="F65"/>
  <c r="L64"/>
  <c r="M64"/>
  <c r="E64"/>
  <c r="L63"/>
  <c r="E63"/>
  <c r="L62"/>
  <c r="E62"/>
  <c r="K61"/>
  <c r="J61"/>
  <c r="I61"/>
  <c r="H61"/>
  <c r="G61"/>
  <c r="F61"/>
  <c r="L60"/>
  <c r="E60"/>
  <c r="L59"/>
  <c r="E59"/>
  <c r="M59"/>
  <c r="K58"/>
  <c r="J58"/>
  <c r="I58"/>
  <c r="H58"/>
  <c r="G58"/>
  <c r="F58"/>
  <c r="L57"/>
  <c r="E57"/>
  <c r="M57"/>
  <c r="L56"/>
  <c r="E56"/>
  <c r="M56"/>
  <c r="L55"/>
  <c r="E55"/>
  <c r="L54"/>
  <c r="E54"/>
  <c r="M54"/>
  <c r="L53"/>
  <c r="E53"/>
  <c r="K52"/>
  <c r="J52"/>
  <c r="I52"/>
  <c r="H52"/>
  <c r="G52"/>
  <c r="F52"/>
  <c r="L51"/>
  <c r="M51"/>
  <c r="E51"/>
  <c r="L50"/>
  <c r="E50"/>
  <c r="L49"/>
  <c r="L47"/>
  <c r="E49"/>
  <c r="L48"/>
  <c r="E48"/>
  <c r="K47"/>
  <c r="J47"/>
  <c r="I47"/>
  <c r="H47"/>
  <c r="G47"/>
  <c r="G170"/>
  <c r="F47"/>
  <c r="L46"/>
  <c r="E46"/>
  <c r="L45"/>
  <c r="L39"/>
  <c r="E45"/>
  <c r="L44"/>
  <c r="M44"/>
  <c r="E44"/>
  <c r="L43"/>
  <c r="E43"/>
  <c r="L42"/>
  <c r="E42"/>
  <c r="L41"/>
  <c r="E41"/>
  <c r="L40"/>
  <c r="E40"/>
  <c r="K39"/>
  <c r="J39"/>
  <c r="I39"/>
  <c r="H39"/>
  <c r="H170"/>
  <c r="G39"/>
  <c r="F39"/>
  <c r="L38"/>
  <c r="E38"/>
  <c r="L37"/>
  <c r="E37"/>
  <c r="L36"/>
  <c r="E36"/>
  <c r="L35"/>
  <c r="E35"/>
  <c r="L34"/>
  <c r="E34"/>
  <c r="K33"/>
  <c r="J33"/>
  <c r="I33"/>
  <c r="H33"/>
  <c r="G33"/>
  <c r="F33"/>
  <c r="L32"/>
  <c r="E32"/>
  <c r="L31"/>
  <c r="E31"/>
  <c r="L30"/>
  <c r="E30"/>
  <c r="L29"/>
  <c r="L28"/>
  <c r="E29"/>
  <c r="K28"/>
  <c r="J28"/>
  <c r="I28"/>
  <c r="H28"/>
  <c r="G28"/>
  <c r="F28"/>
  <c r="F170"/>
  <c r="L27"/>
  <c r="E27"/>
  <c r="L26"/>
  <c r="E26"/>
  <c r="M26"/>
  <c r="L24"/>
  <c r="E24"/>
  <c r="L23"/>
  <c r="E23"/>
  <c r="F15"/>
  <c r="B454"/>
  <c r="B453"/>
  <c r="B441"/>
  <c r="B438"/>
  <c r="B437"/>
  <c r="B356"/>
  <c r="B353"/>
  <c r="B352"/>
  <c r="B181"/>
  <c r="B178"/>
  <c r="B177"/>
  <c r="M609"/>
  <c r="M300"/>
  <c r="M301"/>
  <c r="M302"/>
  <c r="M420"/>
  <c r="M422"/>
  <c r="M423"/>
  <c r="M488"/>
  <c r="J431"/>
  <c r="E78" i="14"/>
  <c r="E92"/>
  <c r="P38" i="15"/>
  <c r="L74"/>
  <c r="L40"/>
  <c r="F16"/>
  <c r="L38"/>
  <c r="L97"/>
  <c r="F93"/>
  <c r="L98"/>
  <c r="G43"/>
  <c r="G52"/>
  <c r="F22"/>
  <c r="G55"/>
  <c r="G80"/>
  <c r="L53"/>
  <c r="L58"/>
  <c r="G88"/>
  <c r="F38"/>
  <c r="G73"/>
  <c r="L93"/>
  <c r="G94"/>
  <c r="L25"/>
  <c r="L66"/>
  <c r="F130"/>
  <c r="L130"/>
  <c r="L59"/>
  <c r="F36"/>
  <c r="L55"/>
  <c r="G66"/>
  <c r="F55"/>
  <c r="G38"/>
  <c r="L131"/>
  <c r="F116"/>
  <c r="G26"/>
  <c r="G92"/>
  <c r="L122"/>
  <c r="L45"/>
  <c r="L116"/>
  <c r="L20"/>
  <c r="L52"/>
  <c r="G112"/>
  <c r="L36"/>
  <c r="L37"/>
  <c r="F45"/>
  <c r="G16"/>
  <c r="L54"/>
  <c r="G117"/>
  <c r="F54"/>
  <c r="G21"/>
  <c r="G129"/>
  <c r="G131"/>
  <c r="F91"/>
  <c r="L18"/>
  <c r="G116"/>
  <c r="L42"/>
  <c r="L35"/>
  <c r="F25"/>
  <c r="F92"/>
  <c r="L104"/>
  <c r="L106" s="1"/>
  <c r="L44"/>
  <c r="L13"/>
  <c r="F108"/>
  <c r="F52"/>
  <c r="G70"/>
  <c r="F61"/>
  <c r="L65"/>
  <c r="L67"/>
  <c r="G54"/>
  <c r="G18"/>
  <c r="G22"/>
  <c r="F80"/>
  <c r="F62"/>
  <c r="G19"/>
  <c r="G123"/>
  <c r="G53"/>
  <c r="F40"/>
  <c r="G40"/>
  <c r="F109"/>
  <c r="F104"/>
  <c r="G87"/>
  <c r="G89"/>
  <c r="G104"/>
  <c r="L19"/>
  <c r="L17"/>
  <c r="L14"/>
  <c r="F98"/>
  <c r="L91"/>
  <c r="L112"/>
  <c r="G130"/>
  <c r="F35"/>
  <c r="F94"/>
  <c r="F53"/>
  <c r="F42"/>
  <c r="F46" s="1"/>
  <c r="F48" s="1"/>
  <c r="F17"/>
  <c r="F37"/>
  <c r="F70"/>
  <c r="G62"/>
  <c r="F87"/>
  <c r="B175" i="3"/>
  <c r="B451"/>
  <c r="G74" i="15"/>
  <c r="F124"/>
  <c r="F14"/>
  <c r="G97"/>
  <c r="F66"/>
  <c r="F20"/>
  <c r="G44"/>
  <c r="F18"/>
  <c r="G45"/>
  <c r="G14"/>
  <c r="P27"/>
  <c r="I27"/>
  <c r="F27"/>
  <c r="F113"/>
  <c r="F60"/>
  <c r="G60"/>
  <c r="P117"/>
  <c r="I117" s="1"/>
  <c r="I118" s="1"/>
  <c r="F26"/>
  <c r="G59"/>
  <c r="F51"/>
  <c r="F56" s="1"/>
  <c r="F59"/>
  <c r="F43"/>
  <c r="F65"/>
  <c r="F97"/>
  <c r="F99" s="1"/>
  <c r="F117"/>
  <c r="G113"/>
  <c r="F123"/>
  <c r="L124"/>
  <c r="G108"/>
  <c r="F44"/>
  <c r="F69"/>
  <c r="F79"/>
  <c r="F81" s="1"/>
  <c r="G13"/>
  <c r="G79"/>
  <c r="G81" s="1"/>
  <c r="F13"/>
  <c r="G124"/>
  <c r="H62" i="14"/>
  <c r="M595" i="3"/>
  <c r="M589"/>
  <c r="M535"/>
  <c r="E533"/>
  <c r="E89" i="14"/>
  <c r="T85" i="11"/>
  <c r="L83"/>
  <c r="T83"/>
  <c r="L109"/>
  <c r="T109"/>
  <c r="T112"/>
  <c r="E467" i="3"/>
  <c r="L33" i="11"/>
  <c r="T33"/>
  <c r="T34"/>
  <c r="E543" i="3"/>
  <c r="M544"/>
  <c r="S33" i="11"/>
  <c r="L120"/>
  <c r="T120"/>
  <c r="S132"/>
  <c r="P146"/>
  <c r="T72"/>
  <c r="L70"/>
  <c r="T70"/>
  <c r="S102"/>
  <c r="M539" i="3"/>
  <c r="E538"/>
  <c r="L30" i="11"/>
  <c r="L48"/>
  <c r="T48"/>
  <c r="M146"/>
  <c r="T94"/>
  <c r="T103"/>
  <c r="T133"/>
  <c r="T40"/>
  <c r="T78"/>
  <c r="L128"/>
  <c r="T128"/>
  <c r="T30"/>
  <c r="Q19" i="15"/>
  <c r="J19"/>
  <c r="M159" i="3"/>
  <c r="M120"/>
  <c r="P19" i="15"/>
  <c r="I19"/>
  <c r="L152" i="3"/>
  <c r="Q44" i="15"/>
  <c r="J44" s="1"/>
  <c r="M138" i="3"/>
  <c r="M68"/>
  <c r="I25" i="15"/>
  <c r="E61" i="3"/>
  <c r="L15" i="15"/>
  <c r="J113"/>
  <c r="L137" i="11"/>
  <c r="L146"/>
  <c r="T137"/>
  <c r="T28"/>
  <c r="T19"/>
  <c r="T146"/>
  <c r="T147"/>
  <c r="T25"/>
  <c r="T23"/>
  <c r="T18"/>
  <c r="T16"/>
  <c r="T153"/>
  <c r="T154"/>
  <c r="T29"/>
  <c r="T20"/>
  <c r="T27"/>
  <c r="T148"/>
  <c r="T155"/>
  <c r="T12"/>
  <c r="T14"/>
  <c r="T13"/>
  <c r="T151"/>
  <c r="T152"/>
  <c r="T22"/>
  <c r="T21"/>
  <c r="T17"/>
  <c r="T26"/>
  <c r="T15"/>
  <c r="T24"/>
  <c r="M24" i="3"/>
  <c r="Q25" i="15"/>
  <c r="M136" i="3"/>
  <c r="E588"/>
  <c r="M487"/>
  <c r="M34"/>
  <c r="L538"/>
  <c r="M466"/>
  <c r="P116" i="15"/>
  <c r="L69"/>
  <c r="L129"/>
  <c r="F74"/>
  <c r="G98"/>
  <c r="P125"/>
  <c r="E398" i="3"/>
  <c r="E499"/>
  <c r="M110"/>
  <c r="M542"/>
  <c r="M636"/>
  <c r="M708"/>
  <c r="E470"/>
  <c r="F72" i="14"/>
  <c r="M381" i="3"/>
  <c r="M409"/>
  <c r="M519"/>
  <c r="L588"/>
  <c r="Q125" i="15"/>
  <c r="L720" i="3"/>
  <c r="M721"/>
  <c r="E72" i="14"/>
  <c r="P92" i="15"/>
  <c r="I92"/>
  <c r="M429" i="3"/>
  <c r="M29"/>
  <c r="B619"/>
  <c r="B13" i="14"/>
  <c r="B440" i="3"/>
  <c r="B180"/>
  <c r="B355"/>
  <c r="B456"/>
  <c r="M367"/>
  <c r="L393"/>
  <c r="J87" i="15"/>
  <c r="M468" i="3"/>
  <c r="M48"/>
  <c r="H32" i="14"/>
  <c r="P37" i="15"/>
  <c r="I37"/>
  <c r="P108"/>
  <c r="F15"/>
  <c r="G125"/>
  <c r="N125" s="1"/>
  <c r="F125"/>
  <c r="G15"/>
  <c r="F21"/>
  <c r="G35"/>
  <c r="I38"/>
  <c r="G51"/>
  <c r="G56" s="1"/>
  <c r="L108"/>
  <c r="L117"/>
  <c r="G91"/>
  <c r="G105"/>
  <c r="M32" i="3"/>
  <c r="M43"/>
  <c r="I32" i="14"/>
  <c r="M597" i="3"/>
  <c r="M681"/>
  <c r="P88" i="15"/>
  <c r="F94" i="14"/>
  <c r="B614" i="3"/>
  <c r="L299" s="1"/>
  <c r="B435"/>
  <c r="C628"/>
  <c r="M654"/>
  <c r="M644"/>
  <c r="M632"/>
  <c r="E633"/>
  <c r="M712"/>
  <c r="M718"/>
  <c r="M730"/>
  <c r="E737"/>
  <c r="E295"/>
  <c r="P61" i="15" s="1"/>
  <c r="I61" s="1"/>
  <c r="M640" i="3"/>
  <c r="L716"/>
  <c r="L728"/>
  <c r="I247"/>
  <c r="F261"/>
  <c r="J243"/>
  <c r="H208"/>
  <c r="K221"/>
  <c r="I256"/>
  <c r="G279"/>
  <c r="F269"/>
  <c r="H270"/>
  <c r="L279"/>
  <c r="G196"/>
  <c r="I272"/>
  <c r="H224"/>
  <c r="H241"/>
  <c r="J191"/>
  <c r="H41" i="14" s="1"/>
  <c r="G188" i="3"/>
  <c r="K241"/>
  <c r="J250"/>
  <c r="H63" i="14" s="1"/>
  <c r="L118" i="15"/>
  <c r="M663" i="3"/>
  <c r="M669"/>
  <c r="M671"/>
  <c r="L666"/>
  <c r="I77" i="14"/>
  <c r="M132" i="3"/>
  <c r="M388"/>
  <c r="E385"/>
  <c r="M385"/>
  <c r="F74" i="14"/>
  <c r="M649" i="3"/>
  <c r="M711"/>
  <c r="M739"/>
  <c r="M740"/>
  <c r="E732"/>
  <c r="M673"/>
  <c r="E666"/>
  <c r="G106" i="15"/>
  <c r="F26" i="14"/>
  <c r="F83"/>
  <c r="P97" i="15"/>
  <c r="P99"/>
  <c r="G36" i="14"/>
  <c r="F36" s="1"/>
  <c r="E140" i="3"/>
  <c r="P45" i="15"/>
  <c r="I45"/>
  <c r="M141" i="3"/>
  <c r="I57" i="14"/>
  <c r="G57"/>
  <c r="M386" i="3"/>
  <c r="L385"/>
  <c r="M412"/>
  <c r="L463"/>
  <c r="Q91" i="15"/>
  <c r="J91" s="1"/>
  <c r="L467" i="3"/>
  <c r="M467"/>
  <c r="M474"/>
  <c r="L526"/>
  <c r="Q123" i="15"/>
  <c r="J123"/>
  <c r="Q16"/>
  <c r="J16"/>
  <c r="L109" i="3"/>
  <c r="M111"/>
  <c r="Q98" i="15"/>
  <c r="J98"/>
  <c r="N98" s="1"/>
  <c r="M562" i="3"/>
  <c r="M586"/>
  <c r="E75" i="14"/>
  <c r="M598" i="3"/>
  <c r="M689"/>
  <c r="M691"/>
  <c r="M693"/>
  <c r="E692"/>
  <c r="G59" i="14"/>
  <c r="M82" i="3"/>
  <c r="P42" i="15"/>
  <c r="M529" i="3"/>
  <c r="P122" i="15"/>
  <c r="M552" i="3"/>
  <c r="L546"/>
  <c r="M569"/>
  <c r="P129" i="15"/>
  <c r="I129"/>
  <c r="L683" i="3"/>
  <c r="M686"/>
  <c r="E683"/>
  <c r="M683"/>
  <c r="M690"/>
  <c r="E702"/>
  <c r="M695"/>
  <c r="E670"/>
  <c r="L676"/>
  <c r="L259"/>
  <c r="J257"/>
  <c r="H272"/>
  <c r="F239"/>
  <c r="E546"/>
  <c r="M546"/>
  <c r="L670"/>
  <c r="E74" i="14"/>
  <c r="M667" i="3"/>
  <c r="G68" i="14"/>
  <c r="S6" i="15"/>
  <c r="M30" i="3"/>
  <c r="E28"/>
  <c r="J599"/>
  <c r="J448"/>
  <c r="H76" i="14"/>
  <c r="F76" s="1"/>
  <c r="M465" i="3"/>
  <c r="M489"/>
  <c r="L483"/>
  <c r="Q108" i="15"/>
  <c r="J108" s="1"/>
  <c r="E69" i="14"/>
  <c r="E483" i="3"/>
  <c r="M483"/>
  <c r="M498"/>
  <c r="E70" i="14"/>
  <c r="F71"/>
  <c r="I68"/>
  <c r="M524" i="3"/>
  <c r="E523"/>
  <c r="M50"/>
  <c r="P18" i="15"/>
  <c r="I18" s="1"/>
  <c r="E29" i="14"/>
  <c r="M162" i="3"/>
  <c r="E161"/>
  <c r="E79" i="14"/>
  <c r="M472" i="3"/>
  <c r="M525"/>
  <c r="M42"/>
  <c r="L122"/>
  <c r="Q35" i="15"/>
  <c r="J35" s="1"/>
  <c r="N35" s="1"/>
  <c r="Q36"/>
  <c r="J36"/>
  <c r="M156" i="3"/>
  <c r="M389"/>
  <c r="M391"/>
  <c r="L390"/>
  <c r="M484"/>
  <c r="M486"/>
  <c r="L505"/>
  <c r="M534"/>
  <c r="M547"/>
  <c r="M563"/>
  <c r="Q117" i="15"/>
  <c r="J117"/>
  <c r="M587" i="3"/>
  <c r="P130" i="15"/>
  <c r="I130" s="1"/>
  <c r="F73"/>
  <c r="F75" s="1"/>
  <c r="L105"/>
  <c r="G109"/>
  <c r="G110"/>
  <c r="L27"/>
  <c r="F129"/>
  <c r="G65"/>
  <c r="L92"/>
  <c r="N92"/>
  <c r="F19"/>
  <c r="F23"/>
  <c r="L61"/>
  <c r="L60"/>
  <c r="L63" s="1"/>
  <c r="G58"/>
  <c r="G20"/>
  <c r="F105"/>
  <c r="F106" s="1"/>
  <c r="G37"/>
  <c r="L51"/>
  <c r="L56"/>
  <c r="F131"/>
  <c r="F132" s="1"/>
  <c r="L21"/>
  <c r="F112"/>
  <c r="F114" s="1"/>
  <c r="P15"/>
  <c r="I15" s="1"/>
  <c r="M672" i="3"/>
  <c r="M704"/>
  <c r="M706"/>
  <c r="M710"/>
  <c r="M37"/>
  <c r="M99"/>
  <c r="M101"/>
  <c r="M167"/>
  <c r="M371"/>
  <c r="F599"/>
  <c r="F448"/>
  <c r="L473"/>
  <c r="M476"/>
  <c r="M507"/>
  <c r="M513"/>
  <c r="M570"/>
  <c r="M646"/>
  <c r="M661"/>
  <c r="F71" i="15"/>
  <c r="I122"/>
  <c r="J88"/>
  <c r="I42"/>
  <c r="J89"/>
  <c r="L143" i="3"/>
  <c r="M403"/>
  <c r="L404"/>
  <c r="M405"/>
  <c r="E80" i="14"/>
  <c r="M580" i="3"/>
  <c r="E568"/>
  <c r="E593"/>
  <c r="M594"/>
  <c r="E720"/>
  <c r="E278"/>
  <c r="M725"/>
  <c r="M729"/>
  <c r="E728"/>
  <c r="M728"/>
  <c r="L99" i="15"/>
  <c r="I421" i="3"/>
  <c r="E71" i="14"/>
  <c r="M499" i="3"/>
  <c r="M596"/>
  <c r="E96" i="14"/>
  <c r="M734" i="3"/>
  <c r="E36" i="14"/>
  <c r="M390" i="3"/>
  <c r="M144"/>
  <c r="M717"/>
  <c r="I88" i="15"/>
  <c r="I108"/>
  <c r="E414" i="3"/>
  <c r="I97" i="15"/>
  <c r="M27" i="3"/>
  <c r="L22"/>
  <c r="E113"/>
  <c r="E32" i="14"/>
  <c r="P131" i="15"/>
  <c r="I131"/>
  <c r="I132" s="1"/>
  <c r="M703" i="3"/>
  <c r="M28"/>
  <c r="G286"/>
  <c r="F299"/>
  <c r="E91" i="14"/>
  <c r="I191" i="3"/>
  <c r="G41" i="14" s="1"/>
  <c r="F41" s="1"/>
  <c r="J228" i="3"/>
  <c r="K234"/>
  <c r="F271"/>
  <c r="J260"/>
  <c r="M402"/>
  <c r="E91"/>
  <c r="M92"/>
  <c r="M506"/>
  <c r="E505"/>
  <c r="E518"/>
  <c r="M518"/>
  <c r="M520"/>
  <c r="Q129" i="15"/>
  <c r="J129" s="1"/>
  <c r="F224" i="3"/>
  <c r="Q2" i="15"/>
  <c r="F621" i="3"/>
  <c r="F442"/>
  <c r="F182"/>
  <c r="F458"/>
  <c r="F357"/>
  <c r="H25" i="14"/>
  <c r="E27"/>
  <c r="M76" i="3"/>
  <c r="P21" i="15"/>
  <c r="I21"/>
  <c r="L267" i="3"/>
  <c r="E241"/>
  <c r="P66" i="15" s="1"/>
  <c r="E260" i="3"/>
  <c r="F289"/>
  <c r="I271"/>
  <c r="H286"/>
  <c r="E250"/>
  <c r="E63" i="14"/>
  <c r="M575" i="3"/>
  <c r="G260"/>
  <c r="K250"/>
  <c r="I63" i="14"/>
  <c r="K240" i="3"/>
  <c r="J239"/>
  <c r="K238"/>
  <c r="H289"/>
  <c r="L258"/>
  <c r="H277"/>
  <c r="L273"/>
  <c r="F15" i="14"/>
  <c r="E60"/>
  <c r="M407" i="3"/>
  <c r="K599"/>
  <c r="K448"/>
  <c r="I76" i="14"/>
  <c r="P113" i="15"/>
  <c r="I113" s="1"/>
  <c r="I114" s="1"/>
  <c r="M550" i="3"/>
  <c r="G249"/>
  <c r="J198"/>
  <c r="L288"/>
  <c r="K190"/>
  <c r="M631"/>
  <c r="E630"/>
  <c r="M630"/>
  <c r="F110" i="15"/>
  <c r="L33" i="3"/>
  <c r="L470"/>
  <c r="M470"/>
  <c r="Q93" i="15"/>
  <c r="J93" s="1"/>
  <c r="H87" i="14"/>
  <c r="M515" i="3"/>
  <c r="E514"/>
  <c r="L533"/>
  <c r="M533"/>
  <c r="Q130" i="15"/>
  <c r="F60" i="14"/>
  <c r="F73"/>
  <c r="F82"/>
  <c r="F84"/>
  <c r="F93"/>
  <c r="G23"/>
  <c r="M714" i="3"/>
  <c r="K746"/>
  <c r="M55"/>
  <c r="E109"/>
  <c r="H58" i="14"/>
  <c r="E390" i="3"/>
  <c r="L398"/>
  <c r="M398"/>
  <c r="M477"/>
  <c r="P94" i="15"/>
  <c r="I94"/>
  <c r="M576" i="3"/>
  <c r="F92" i="14"/>
  <c r="M650" i="3"/>
  <c r="F67" i="15"/>
  <c r="M36" i="3"/>
  <c r="M60"/>
  <c r="M80"/>
  <c r="L95"/>
  <c r="M115"/>
  <c r="M148"/>
  <c r="M375"/>
  <c r="F421"/>
  <c r="F80" i="14"/>
  <c r="M495" i="3"/>
  <c r="M497"/>
  <c r="I599"/>
  <c r="I448"/>
  <c r="M545"/>
  <c r="M566"/>
  <c r="M116"/>
  <c r="M659"/>
  <c r="M675"/>
  <c r="M677"/>
  <c r="M685"/>
  <c r="G99" i="15"/>
  <c r="N19"/>
  <c r="M31" i="3"/>
  <c r="M130"/>
  <c r="M147"/>
  <c r="M364"/>
  <c r="M399"/>
  <c r="M508"/>
  <c r="M510"/>
  <c r="L514"/>
  <c r="Q104" i="15"/>
  <c r="M522" i="3"/>
  <c r="L523"/>
  <c r="M540"/>
  <c r="M548"/>
  <c r="M553"/>
  <c r="M555"/>
  <c r="M567"/>
  <c r="E90" i="14"/>
  <c r="L593" i="3"/>
  <c r="M664"/>
  <c r="M668"/>
  <c r="M682"/>
  <c r="H746"/>
  <c r="H303"/>
  <c r="H447" s="1"/>
  <c r="M722"/>
  <c r="M736"/>
  <c r="L639"/>
  <c r="G67" i="15"/>
  <c r="G56" i="14"/>
  <c r="H57"/>
  <c r="F57" s="1"/>
  <c r="F56" s="1"/>
  <c r="Q89" i="15"/>
  <c r="P132"/>
  <c r="L274" i="3"/>
  <c r="J224"/>
  <c r="K290"/>
  <c r="I50" i="14" s="1"/>
  <c r="I286" i="3"/>
  <c r="H278"/>
  <c r="H271"/>
  <c r="H250"/>
  <c r="F274"/>
  <c r="K260"/>
  <c r="H274"/>
  <c r="H240"/>
  <c r="F234"/>
  <c r="F191"/>
  <c r="F267"/>
  <c r="I257"/>
  <c r="G239"/>
  <c r="G237"/>
  <c r="I224"/>
  <c r="I197"/>
  <c r="K188"/>
  <c r="I40" i="14"/>
  <c r="J295" i="3"/>
  <c r="H52" i="14"/>
  <c r="K267" i="3"/>
  <c r="L240"/>
  <c r="I234"/>
  <c r="F277"/>
  <c r="F257"/>
  <c r="H237"/>
  <c r="K191"/>
  <c r="I41" i="14"/>
  <c r="F258" i="3"/>
  <c r="F205"/>
  <c r="K273"/>
  <c r="J271"/>
  <c r="F228"/>
  <c r="K197"/>
  <c r="I42" i="14" s="1"/>
  <c r="J273" i="3"/>
  <c r="L237"/>
  <c r="I206"/>
  <c r="G43" i="14" s="1"/>
  <c r="E257" i="3"/>
  <c r="P69" i="15" s="1"/>
  <c r="G278" i="3"/>
  <c r="G259"/>
  <c r="J286"/>
  <c r="F260"/>
  <c r="K205"/>
  <c r="H295"/>
  <c r="I289"/>
  <c r="F286"/>
  <c r="I278"/>
  <c r="L260"/>
  <c r="M260"/>
  <c r="E237"/>
  <c r="E258"/>
  <c r="G290"/>
  <c r="F295"/>
  <c r="J289"/>
  <c r="K277"/>
  <c r="H273"/>
  <c r="K259"/>
  <c r="I239"/>
  <c r="E272"/>
  <c r="H258"/>
  <c r="I259"/>
  <c r="F238"/>
  <c r="H206"/>
  <c r="F278"/>
  <c r="G272"/>
  <c r="J258"/>
  <c r="H47" i="14"/>
  <c r="J240" i="3"/>
  <c r="G238"/>
  <c r="G234"/>
  <c r="L205"/>
  <c r="G277"/>
  <c r="F259"/>
  <c r="I238"/>
  <c r="J205"/>
  <c r="J290"/>
  <c r="H50" i="14"/>
  <c r="H239" i="3"/>
  <c r="K224"/>
  <c r="F188"/>
  <c r="E239"/>
  <c r="I241"/>
  <c r="E238"/>
  <c r="H191"/>
  <c r="J197"/>
  <c r="H42" i="14"/>
  <c r="L224" i="3"/>
  <c r="Q53" i="15"/>
  <c r="J53" s="1"/>
  <c r="N53" s="1"/>
  <c r="L278" i="3"/>
  <c r="E289"/>
  <c r="G299"/>
  <c r="K286"/>
  <c r="I290"/>
  <c r="G50" i="14" s="1"/>
  <c r="F50" s="1"/>
  <c r="L272" i="3"/>
  <c r="I273"/>
  <c r="F273"/>
  <c r="K239"/>
  <c r="I267"/>
  <c r="G48" i="14" s="1"/>
  <c r="I277" i="3"/>
  <c r="G49" i="14" s="1"/>
  <c r="G267" i="3"/>
  <c r="I240"/>
  <c r="G289"/>
  <c r="F237"/>
  <c r="L197"/>
  <c r="Q55" i="15" s="1"/>
  <c r="J55" s="1"/>
  <c r="N55" s="1"/>
  <c r="K299" i="3"/>
  <c r="I55" i="14" s="1"/>
  <c r="E299" i="3"/>
  <c r="L286"/>
  <c r="Q60" i="15"/>
  <c r="J60" s="1"/>
  <c r="N60" s="1"/>
  <c r="L271" i="3"/>
  <c r="J277"/>
  <c r="L277"/>
  <c r="Q59" i="15"/>
  <c r="J59" s="1"/>
  <c r="N59" s="1"/>
  <c r="J234" i="3"/>
  <c r="I274"/>
  <c r="G51" i="14"/>
  <c r="K237" i="3"/>
  <c r="H205"/>
  <c r="H257"/>
  <c r="G197"/>
  <c r="E259"/>
  <c r="M259"/>
  <c r="I205"/>
  <c r="G228"/>
  <c r="G240"/>
  <c r="L238"/>
  <c r="F240"/>
  <c r="E191"/>
  <c r="E41" i="14" s="1"/>
  <c r="F197" i="3"/>
  <c r="L241"/>
  <c r="Q66" i="15"/>
  <c r="J66" s="1"/>
  <c r="N66" s="1"/>
  <c r="J274" i="3"/>
  <c r="H51" i="14" s="1"/>
  <c r="F51" s="1"/>
  <c r="F241" i="3"/>
  <c r="J237"/>
  <c r="K289"/>
  <c r="K258"/>
  <c r="I47" i="14"/>
  <c r="G250" i="3"/>
  <c r="E228"/>
  <c r="J278"/>
  <c r="J299"/>
  <c r="H55" i="14" s="1"/>
  <c r="H299" i="3"/>
  <c r="G258"/>
  <c r="H267"/>
  <c r="G241"/>
  <c r="H197"/>
  <c r="G271"/>
  <c r="L239"/>
  <c r="I228"/>
  <c r="K272"/>
  <c r="I237"/>
  <c r="H238"/>
  <c r="K271"/>
  <c r="K278"/>
  <c r="I49" i="14" s="1"/>
  <c r="G224" i="3"/>
  <c r="F206"/>
  <c r="I299"/>
  <c r="G55" i="14"/>
  <c r="F55" s="1"/>
  <c r="K295" i="3"/>
  <c r="I52" i="14" s="1"/>
  <c r="G274" i="3"/>
  <c r="I258"/>
  <c r="G47" i="14"/>
  <c r="H188" i="3"/>
  <c r="I295"/>
  <c r="G52" i="14" s="1"/>
  <c r="F52" s="1"/>
  <c r="E277" i="3"/>
  <c r="M277" s="1"/>
  <c r="H259"/>
  <c r="H228"/>
  <c r="Q45" i="15"/>
  <c r="J45" s="1"/>
  <c r="N45" s="1"/>
  <c r="M140" i="3"/>
  <c r="J104" i="15"/>
  <c r="J25"/>
  <c r="E85" i="14"/>
  <c r="M538" i="3"/>
  <c r="M158"/>
  <c r="L161"/>
  <c r="M161"/>
  <c r="M163"/>
  <c r="Q42" i="15"/>
  <c r="M165" i="3"/>
  <c r="Q43" i="15"/>
  <c r="J43"/>
  <c r="E363" i="3"/>
  <c r="L414"/>
  <c r="M417"/>
  <c r="G132" i="15"/>
  <c r="G32" i="14"/>
  <c r="L113" i="3"/>
  <c r="Q22" i="15"/>
  <c r="J22"/>
  <c r="I112"/>
  <c r="P114"/>
  <c r="G746" i="3"/>
  <c r="M588"/>
  <c r="G114" i="15"/>
  <c r="P20"/>
  <c r="I20"/>
  <c r="Q40"/>
  <c r="J40"/>
  <c r="N40" s="1"/>
  <c r="M119" i="3"/>
  <c r="M531"/>
  <c r="E526"/>
  <c r="M549"/>
  <c r="Q112" i="15"/>
  <c r="M551" i="3"/>
  <c r="Q122" i="15"/>
  <c r="E676" i="3"/>
  <c r="M678"/>
  <c r="F28" i="15"/>
  <c r="M67" i="3"/>
  <c r="M123"/>
  <c r="E122"/>
  <c r="E143"/>
  <c r="M145"/>
  <c r="G599"/>
  <c r="G448"/>
  <c r="M475"/>
  <c r="P93" i="15"/>
  <c r="I93"/>
  <c r="M491" i="3"/>
  <c r="Q109" i="15"/>
  <c r="M502" i="3"/>
  <c r="Q105" i="15"/>
  <c r="J105" s="1"/>
  <c r="M113" i="3"/>
  <c r="G199"/>
  <c r="M393"/>
  <c r="L132" i="15"/>
  <c r="M35" i="3"/>
  <c r="L52"/>
  <c r="E58"/>
  <c r="L61"/>
  <c r="M61"/>
  <c r="M62"/>
  <c r="M137"/>
  <c r="Q26" i="15"/>
  <c r="J26"/>
  <c r="N26" s="1"/>
  <c r="L377" i="3"/>
  <c r="E408"/>
  <c r="M408"/>
  <c r="M413"/>
  <c r="E411"/>
  <c r="M411"/>
  <c r="M481"/>
  <c r="E82" i="14"/>
  <c r="E77"/>
  <c r="E480" i="3"/>
  <c r="M480"/>
  <c r="G88" i="14"/>
  <c r="F89"/>
  <c r="L229" i="3"/>
  <c r="M716"/>
  <c r="H260"/>
  <c r="K206"/>
  <c r="K274"/>
  <c r="I51" i="14" s="1"/>
  <c r="I250" i="3"/>
  <c r="G63" i="14" s="1"/>
  <c r="F63" s="1"/>
  <c r="G206" i="3"/>
  <c r="E205"/>
  <c r="M205" s="1"/>
  <c r="F250"/>
  <c r="J241"/>
  <c r="M86"/>
  <c r="M135"/>
  <c r="M368"/>
  <c r="M400"/>
  <c r="H599"/>
  <c r="H448"/>
  <c r="P91" i="15"/>
  <c r="Q131"/>
  <c r="M584" i="3"/>
  <c r="J38" i="15"/>
  <c r="N38" s="1"/>
  <c r="I36"/>
  <c r="L70"/>
  <c r="L71" s="1"/>
  <c r="L80"/>
  <c r="F88"/>
  <c r="F89" s="1"/>
  <c r="F101" s="1"/>
  <c r="G17"/>
  <c r="G23" s="1"/>
  <c r="L113"/>
  <c r="G27"/>
  <c r="L73"/>
  <c r="L75" s="1"/>
  <c r="L88"/>
  <c r="N88" s="1"/>
  <c r="L26"/>
  <c r="L28" s="1"/>
  <c r="L16"/>
  <c r="F122"/>
  <c r="F127"/>
  <c r="H234" i="3"/>
  <c r="L257"/>
  <c r="Q69" i="15" s="1"/>
  <c r="M46" i="3"/>
  <c r="M121"/>
  <c r="M426"/>
  <c r="L543"/>
  <c r="M557"/>
  <c r="E94" i="14"/>
  <c r="F95"/>
  <c r="M63" i="3"/>
  <c r="M107"/>
  <c r="M124"/>
  <c r="P43" i="15"/>
  <c r="M373" i="3"/>
  <c r="M469"/>
  <c r="M479"/>
  <c r="H88" i="14"/>
  <c r="M565" i="3"/>
  <c r="M572"/>
  <c r="G77" i="14"/>
  <c r="L253" i="3"/>
  <c r="L225"/>
  <c r="M642"/>
  <c r="L210"/>
  <c r="M424"/>
  <c r="M478"/>
  <c r="M512"/>
  <c r="Q116" i="15"/>
  <c r="J116"/>
  <c r="M591" i="3"/>
  <c r="F69" i="14"/>
  <c r="F68" s="1"/>
  <c r="I746" i="3"/>
  <c r="I303"/>
  <c r="L630"/>
  <c r="J9" i="15"/>
  <c r="Q9"/>
  <c r="P105"/>
  <c r="I105" s="1"/>
  <c r="I106" s="1"/>
  <c r="Q95"/>
  <c r="M720" i="3"/>
  <c r="E188"/>
  <c r="P54" i="15"/>
  <c r="I54" s="1"/>
  <c r="E87" i="14"/>
  <c r="E31"/>
  <c r="M109" i="3"/>
  <c r="E30" i="14"/>
  <c r="P14" i="15"/>
  <c r="I14"/>
  <c r="E95" i="14"/>
  <c r="M593" i="3"/>
  <c r="P124" i="15"/>
  <c r="I124"/>
  <c r="M278" i="3"/>
  <c r="H56" i="14"/>
  <c r="M514" i="3"/>
  <c r="P104" i="15"/>
  <c r="M505" i="3"/>
  <c r="G44" i="14"/>
  <c r="N16" i="15"/>
  <c r="N27"/>
  <c r="G86" i="14"/>
  <c r="M143" i="3"/>
  <c r="M737"/>
  <c r="F32" i="14"/>
  <c r="Q46" i="15"/>
  <c r="J42"/>
  <c r="P59"/>
  <c r="I59"/>
  <c r="E52" i="14"/>
  <c r="M237" i="3"/>
  <c r="Q118" i="15"/>
  <c r="J109"/>
  <c r="P35"/>
  <c r="I35"/>
  <c r="J122"/>
  <c r="E88" i="14"/>
  <c r="M526" i="3"/>
  <c r="P123" i="15"/>
  <c r="M363" i="3"/>
  <c r="L188"/>
  <c r="P58" i="15"/>
  <c r="M239" i="3"/>
  <c r="G42" i="14"/>
  <c r="M241" i="3"/>
  <c r="J131" i="15"/>
  <c r="N104"/>
  <c r="F47" i="14"/>
  <c r="I48"/>
  <c r="I43" i="15"/>
  <c r="Q97"/>
  <c r="Q99"/>
  <c r="M543" i="3"/>
  <c r="I91" i="15"/>
  <c r="I95" s="1"/>
  <c r="Q114"/>
  <c r="J112"/>
  <c r="J114" s="1"/>
  <c r="Q106"/>
  <c r="E55" i="14"/>
  <c r="M238" i="3"/>
  <c r="M272"/>
  <c r="M258"/>
  <c r="E47" i="14"/>
  <c r="I104" i="15"/>
  <c r="M188" i="3"/>
  <c r="I58" i="15"/>
  <c r="N112"/>
  <c r="N131"/>
  <c r="I123"/>
  <c r="I127"/>
  <c r="P127"/>
  <c r="J118"/>
  <c r="N116"/>
  <c r="N118" s="1"/>
  <c r="I25" i="14"/>
  <c r="F30"/>
  <c r="J130" i="15"/>
  <c r="Q132"/>
  <c r="F87" i="14"/>
  <c r="H86"/>
  <c r="M23" i="3"/>
  <c r="E22"/>
  <c r="H23" i="14"/>
  <c r="J170" i="3"/>
  <c r="M38"/>
  <c r="E33"/>
  <c r="M33"/>
  <c r="I23" i="14"/>
  <c r="K170" i="3"/>
  <c r="L75"/>
  <c r="Q18" i="15"/>
  <c r="J18" s="1"/>
  <c r="N18" s="1"/>
  <c r="K431" i="3"/>
  <c r="I59" i="14"/>
  <c r="F59" s="1"/>
  <c r="I58"/>
  <c r="I56" s="1"/>
  <c r="M464" i="3"/>
  <c r="E463"/>
  <c r="P87" i="15"/>
  <c r="E46" i="14"/>
  <c r="E86"/>
  <c r="F217" i="3"/>
  <c r="G216"/>
  <c r="G265"/>
  <c r="E226"/>
  <c r="I254"/>
  <c r="H236"/>
  <c r="E193"/>
  <c r="M193" s="1"/>
  <c r="E280"/>
  <c r="K262"/>
  <c r="I248"/>
  <c r="E251"/>
  <c r="F212"/>
  <c r="K281"/>
  <c r="G244"/>
  <c r="I255"/>
  <c r="L283"/>
  <c r="L263"/>
  <c r="G217"/>
  <c r="E230"/>
  <c r="M230" s="1"/>
  <c r="H200"/>
  <c r="K297"/>
  <c r="H245"/>
  <c r="J291"/>
  <c r="L217"/>
  <c r="G291"/>
  <c r="E248"/>
  <c r="M248" s="1"/>
  <c r="I230"/>
  <c r="J297"/>
  <c r="H263"/>
  <c r="H190"/>
  <c r="I218"/>
  <c r="E281"/>
  <c r="E204"/>
  <c r="G236"/>
  <c r="L202"/>
  <c r="I235"/>
  <c r="E255"/>
  <c r="J303"/>
  <c r="K293"/>
  <c r="J229"/>
  <c r="H230"/>
  <c r="I212"/>
  <c r="G256"/>
  <c r="I208"/>
  <c r="F202"/>
  <c r="K288"/>
  <c r="F281"/>
  <c r="G203"/>
  <c r="L220"/>
  <c r="G293"/>
  <c r="F235"/>
  <c r="K247"/>
  <c r="K280"/>
  <c r="L268"/>
  <c r="I269"/>
  <c r="L265"/>
  <c r="L261"/>
  <c r="H204"/>
  <c r="H293"/>
  <c r="I192"/>
  <c r="K192"/>
  <c r="F298"/>
  <c r="F296"/>
  <c r="G214"/>
  <c r="E215"/>
  <c r="E196"/>
  <c r="E231"/>
  <c r="E218"/>
  <c r="L227"/>
  <c r="L223"/>
  <c r="H265"/>
  <c r="G219"/>
  <c r="K284"/>
  <c r="I275"/>
  <c r="K218"/>
  <c r="K249"/>
  <c r="I222"/>
  <c r="I265"/>
  <c r="E232"/>
  <c r="F195"/>
  <c r="L276"/>
  <c r="Q74" i="15" s="1"/>
  <c r="J74" s="1"/>
  <c r="N74" s="1"/>
  <c r="G263" i="3"/>
  <c r="E208"/>
  <c r="F256"/>
  <c r="L221"/>
  <c r="E229"/>
  <c r="M229" s="1"/>
  <c r="E195"/>
  <c r="I282"/>
  <c r="H219"/>
  <c r="I198"/>
  <c r="F200"/>
  <c r="P95" i="15"/>
  <c r="J28"/>
  <c r="G66" i="14"/>
  <c r="P106" i="15"/>
  <c r="Q28"/>
  <c r="F303" i="3"/>
  <c r="L204"/>
  <c r="K200"/>
  <c r="L190"/>
  <c r="H247"/>
  <c r="F297"/>
  <c r="F243"/>
  <c r="K223"/>
  <c r="I200"/>
  <c r="H244"/>
  <c r="F211"/>
  <c r="Q101" i="15"/>
  <c r="L114"/>
  <c r="N113"/>
  <c r="N114"/>
  <c r="F447" i="3"/>
  <c r="E39"/>
  <c r="M39"/>
  <c r="M40"/>
  <c r="M53"/>
  <c r="E52"/>
  <c r="M52"/>
  <c r="M70"/>
  <c r="L65"/>
  <c r="M65"/>
  <c r="P17" i="15"/>
  <c r="I17" s="1"/>
  <c r="E28" i="14"/>
  <c r="E75" i="3"/>
  <c r="M81"/>
  <c r="Q21" i="15"/>
  <c r="J21"/>
  <c r="N21" s="1"/>
  <c r="E152" i="3"/>
  <c r="M153"/>
  <c r="M425"/>
  <c r="E59" i="14"/>
  <c r="E431" i="3"/>
  <c r="P80" i="15"/>
  <c r="I80"/>
  <c r="M88" i="3"/>
  <c r="Q20" i="15"/>
  <c r="J20" s="1"/>
  <c r="N20" s="1"/>
  <c r="M523" i="3"/>
  <c r="Q124" i="15"/>
  <c r="J124" s="1"/>
  <c r="I116"/>
  <c r="P118"/>
  <c r="M78" i="3"/>
  <c r="N130" i="15"/>
  <c r="J97"/>
  <c r="M122" i="3"/>
  <c r="M257"/>
  <c r="I43" i="14"/>
  <c r="M676" i="3"/>
  <c r="E234"/>
  <c r="H49" i="14"/>
  <c r="E192" i="3"/>
  <c r="E190"/>
  <c r="M190" s="1"/>
  <c r="E220"/>
  <c r="M220"/>
  <c r="E233"/>
  <c r="G190"/>
  <c r="F232"/>
  <c r="F230"/>
  <c r="J268"/>
  <c r="L287"/>
  <c r="I284"/>
  <c r="J255"/>
  <c r="M666"/>
  <c r="E224"/>
  <c r="E40" i="14"/>
  <c r="Q110" i="15"/>
  <c r="Q120"/>
  <c r="L249" i="3"/>
  <c r="M732"/>
  <c r="E290"/>
  <c r="E227"/>
  <c r="L297"/>
  <c r="G232"/>
  <c r="F242"/>
  <c r="F287"/>
  <c r="J209"/>
  <c r="E266"/>
  <c r="K198"/>
  <c r="L242"/>
  <c r="J202"/>
  <c r="K222"/>
  <c r="H261"/>
  <c r="I293"/>
  <c r="J230"/>
  <c r="G231"/>
  <c r="K204"/>
  <c r="K275"/>
  <c r="L285"/>
  <c r="F219"/>
  <c r="K254"/>
  <c r="K244"/>
  <c r="I45" i="14" s="1"/>
  <c r="J280" i="3"/>
  <c r="H217"/>
  <c r="F58" i="14"/>
  <c r="E62"/>
  <c r="M414" i="3"/>
  <c r="M670"/>
  <c r="L228"/>
  <c r="N117" i="15"/>
  <c r="G118"/>
  <c r="G120" s="1"/>
  <c r="G75"/>
  <c r="M95" i="3"/>
  <c r="G31" i="14"/>
  <c r="I170" i="3"/>
  <c r="I447"/>
  <c r="M112"/>
  <c r="P16" i="15"/>
  <c r="I16" s="1"/>
  <c r="M114" i="3"/>
  <c r="P22" i="15"/>
  <c r="I22"/>
  <c r="M133" i="3"/>
  <c r="E126"/>
  <c r="P26" i="15"/>
  <c r="L421" i="3"/>
  <c r="Q79" i="15"/>
  <c r="E377" i="3"/>
  <c r="M378"/>
  <c r="N746"/>
  <c r="G194"/>
  <c r="E212"/>
  <c r="M212" s="1"/>
  <c r="K268"/>
  <c r="F246"/>
  <c r="I292"/>
  <c r="L201"/>
  <c r="K202"/>
  <c r="K255"/>
  <c r="J227"/>
  <c r="L193"/>
  <c r="J196"/>
  <c r="H269"/>
  <c r="K201"/>
  <c r="H211"/>
  <c r="I195"/>
  <c r="G223"/>
  <c r="L252"/>
  <c r="K276"/>
  <c r="F249"/>
  <c r="I229"/>
  <c r="I219"/>
  <c r="K212"/>
  <c r="I193"/>
  <c r="I279"/>
  <c r="K294"/>
  <c r="H292"/>
  <c r="E214"/>
  <c r="H222"/>
  <c r="F210"/>
  <c r="J251"/>
  <c r="I189"/>
  <c r="K261"/>
  <c r="F245"/>
  <c r="J207"/>
  <c r="J244"/>
  <c r="F265"/>
  <c r="J233"/>
  <c r="I221"/>
  <c r="E211"/>
  <c r="M211" s="1"/>
  <c r="K248"/>
  <c r="J231"/>
  <c r="J221"/>
  <c r="F213"/>
  <c r="K189"/>
  <c r="L200"/>
  <c r="E210"/>
  <c r="M210" s="1"/>
  <c r="K217"/>
  <c r="I252"/>
  <c r="J276"/>
  <c r="K285"/>
  <c r="G287"/>
  <c r="I276"/>
  <c r="K283"/>
  <c r="L266"/>
  <c r="K256"/>
  <c r="G292"/>
  <c r="I203"/>
  <c r="J199"/>
  <c r="G218"/>
  <c r="L198"/>
  <c r="H229"/>
  <c r="G193"/>
  <c r="E189"/>
  <c r="M189" s="1"/>
  <c r="F207"/>
  <c r="J249"/>
  <c r="F194"/>
  <c r="F204"/>
  <c r="G220"/>
  <c r="K245"/>
  <c r="E285"/>
  <c r="M285" s="1"/>
  <c r="J248"/>
  <c r="E221"/>
  <c r="E270"/>
  <c r="F248"/>
  <c r="F231"/>
  <c r="F221"/>
  <c r="J212"/>
  <c r="F190"/>
  <c r="K214"/>
  <c r="G245"/>
  <c r="F280"/>
  <c r="F288"/>
  <c r="L291"/>
  <c r="H280"/>
  <c r="K282"/>
  <c r="H266"/>
  <c r="I243"/>
  <c r="J283"/>
  <c r="H298"/>
  <c r="K263"/>
  <c r="H231"/>
  <c r="G288"/>
  <c r="J189"/>
  <c r="L194"/>
  <c r="J216"/>
  <c r="G204"/>
  <c r="K203"/>
  <c r="H233"/>
  <c r="F292"/>
  <c r="I245"/>
  <c r="I223"/>
  <c r="E213"/>
  <c r="L270"/>
  <c r="H253"/>
  <c r="K233"/>
  <c r="J223"/>
  <c r="H215"/>
  <c r="G207"/>
  <c r="K196"/>
  <c r="I207"/>
  <c r="K243"/>
  <c r="E219"/>
  <c r="K291"/>
  <c r="K292"/>
  <c r="L280"/>
  <c r="I288"/>
  <c r="K269"/>
  <c r="G242"/>
  <c r="I225"/>
  <c r="L192"/>
  <c r="H192"/>
  <c r="H193"/>
  <c r="J218"/>
  <c r="G247"/>
  <c r="J246"/>
  <c r="F201"/>
  <c r="K231"/>
  <c r="G192"/>
  <c r="G202"/>
  <c r="F216"/>
  <c r="G235"/>
  <c r="F284"/>
  <c r="E252"/>
  <c r="M252"/>
  <c r="E223"/>
  <c r="L214"/>
  <c r="G282"/>
  <c r="H252"/>
  <c r="G233"/>
  <c r="F223"/>
  <c r="I214"/>
  <c r="H199"/>
  <c r="E198"/>
  <c r="M198"/>
  <c r="F208"/>
  <c r="L232"/>
  <c r="H296"/>
  <c r="H294"/>
  <c r="F282"/>
  <c r="H287"/>
  <c r="G269"/>
  <c r="H281"/>
  <c r="F236"/>
  <c r="I209"/>
  <c r="G209"/>
  <c r="J193"/>
  <c r="F279"/>
  <c r="J226"/>
  <c r="J285"/>
  <c r="I236"/>
  <c r="I217"/>
  <c r="I194"/>
  <c r="L213"/>
  <c r="M213" s="1"/>
  <c r="G283"/>
  <c r="H297"/>
  <c r="G296"/>
  <c r="L262"/>
  <c r="G243"/>
  <c r="L209"/>
  <c r="K210"/>
  <c r="H220"/>
  <c r="H221"/>
  <c r="E200"/>
  <c r="M200"/>
  <c r="G230"/>
  <c r="E256"/>
  <c r="L216"/>
  <c r="H256"/>
  <c r="G226"/>
  <c r="K208"/>
  <c r="J203"/>
  <c r="I266"/>
  <c r="J296"/>
  <c r="H53" i="14"/>
  <c r="G298" i="3"/>
  <c r="H262"/>
  <c r="K298"/>
  <c r="I54" i="14"/>
  <c r="I280" i="3"/>
  <c r="I264"/>
  <c r="J252"/>
  <c r="I244"/>
  <c r="G45" i="14" s="1"/>
  <c r="H235" i="3"/>
  <c r="K220"/>
  <c r="I196"/>
  <c r="J194"/>
  <c r="G221"/>
  <c r="I281"/>
  <c r="I227"/>
  <c r="F293"/>
  <c r="J235"/>
  <c r="I216"/>
  <c r="L195"/>
  <c r="H291"/>
  <c r="H285"/>
  <c r="K270"/>
  <c r="H282"/>
  <c r="J263"/>
  <c r="H248"/>
  <c r="J294"/>
  <c r="L293"/>
  <c r="G195"/>
  <c r="K209"/>
  <c r="J279"/>
  <c r="J245"/>
  <c r="F192"/>
  <c r="H275"/>
  <c r="F275"/>
  <c r="J281"/>
  <c r="I246"/>
  <c r="F294"/>
  <c r="J217"/>
  <c r="E202"/>
  <c r="M202" s="1"/>
  <c r="G280"/>
  <c r="H203"/>
  <c r="F198"/>
  <c r="G227"/>
  <c r="E235"/>
  <c r="M235" s="1"/>
  <c r="I211"/>
  <c r="E243"/>
  <c r="J213"/>
  <c r="E249"/>
  <c r="M249"/>
  <c r="K242"/>
  <c r="F283"/>
  <c r="H268"/>
  <c r="F285"/>
  <c r="E264"/>
  <c r="L248"/>
  <c r="J242"/>
  <c r="H288"/>
  <c r="J261"/>
  <c r="L226"/>
  <c r="F214"/>
  <c r="H243"/>
  <c r="G254"/>
  <c r="K207"/>
  <c r="I262"/>
  <c r="G281"/>
  <c r="G276"/>
  <c r="I298"/>
  <c r="G54" i="14" s="1"/>
  <c r="E261" i="3"/>
  <c r="M261" s="1"/>
  <c r="E297"/>
  <c r="M297" s="1"/>
  <c r="E199"/>
  <c r="M199" s="1"/>
  <c r="L236"/>
  <c r="E253"/>
  <c r="M253"/>
  <c r="L244"/>
  <c r="L211"/>
  <c r="E279"/>
  <c r="M279"/>
  <c r="I268"/>
  <c r="L245"/>
  <c r="I285"/>
  <c r="I215"/>
  <c r="K235"/>
  <c r="G229"/>
  <c r="G253"/>
  <c r="G215"/>
  <c r="G261"/>
  <c r="K226"/>
  <c r="F209"/>
  <c r="F203"/>
  <c r="L231"/>
  <c r="M231" s="1"/>
  <c r="G297"/>
  <c r="J282"/>
  <c r="L275"/>
  <c r="K252"/>
  <c r="J208"/>
  <c r="I199"/>
  <c r="K265"/>
  <c r="J195"/>
  <c r="H189"/>
  <c r="G212"/>
  <c r="J266"/>
  <c r="F226"/>
  <c r="I210"/>
  <c r="E236"/>
  <c r="M236"/>
  <c r="E217"/>
  <c r="M217"/>
  <c r="H195"/>
  <c r="L222"/>
  <c r="E244"/>
  <c r="E284"/>
  <c r="G275"/>
  <c r="E254"/>
  <c r="M254" s="1"/>
  <c r="E288"/>
  <c r="M288" s="1"/>
  <c r="J269"/>
  <c r="J256"/>
  <c r="L246"/>
  <c r="H227"/>
  <c r="K253"/>
  <c r="J288"/>
  <c r="H223"/>
  <c r="J204"/>
  <c r="G248"/>
  <c r="F244"/>
  <c r="H218"/>
  <c r="F255"/>
  <c r="K225"/>
  <c r="G208"/>
  <c r="J215"/>
  <c r="F233"/>
  <c r="H284"/>
  <c r="J275"/>
  <c r="I261"/>
  <c r="F270"/>
  <c r="H254"/>
  <c r="I242"/>
  <c r="J298"/>
  <c r="H54" i="14" s="1"/>
  <c r="K211" i="3"/>
  <c r="K199"/>
  <c r="G222"/>
  <c r="I213"/>
  <c r="F220"/>
  <c r="K216"/>
  <c r="L284"/>
  <c r="E265"/>
  <c r="M265"/>
  <c r="F263"/>
  <c r="K195"/>
  <c r="K227"/>
  <c r="J214"/>
  <c r="K230"/>
  <c r="J236"/>
  <c r="G210"/>
  <c r="J262"/>
  <c r="F254"/>
  <c r="F225"/>
  <c r="F262"/>
  <c r="F227"/>
  <c r="G189"/>
  <c r="I204"/>
  <c r="E216"/>
  <c r="M216"/>
  <c r="E282"/>
  <c r="J284"/>
  <c r="H255"/>
  <c r="J270"/>
  <c r="G255"/>
  <c r="E247"/>
  <c r="E291"/>
  <c r="G294"/>
  <c r="I296"/>
  <c r="G53" i="14" s="1"/>
  <c r="F53" s="1"/>
  <c r="K213" i="3"/>
  <c r="H212"/>
  <c r="E201"/>
  <c r="M201"/>
  <c r="I270"/>
  <c r="G225"/>
  <c r="H209"/>
  <c r="J292"/>
  <c r="G270"/>
  <c r="G251"/>
  <c r="I297"/>
  <c r="L269"/>
  <c r="E222"/>
  <c r="M222"/>
  <c r="L247"/>
  <c r="E263"/>
  <c r="M263" s="1"/>
  <c r="E246"/>
  <c r="L208"/>
  <c r="E283"/>
  <c r="M283" s="1"/>
  <c r="E287"/>
  <c r="E268"/>
  <c r="M268"/>
  <c r="L256"/>
  <c r="I263"/>
  <c r="I231"/>
  <c r="E245"/>
  <c r="J192"/>
  <c r="K264"/>
  <c r="H242"/>
  <c r="G284"/>
  <c r="L203"/>
  <c r="H213"/>
  <c r="H225"/>
  <c r="L218"/>
  <c r="F229"/>
  <c r="H201"/>
  <c r="G285"/>
  <c r="F264"/>
  <c r="H283"/>
  <c r="L254"/>
  <c r="K219"/>
  <c r="J265"/>
  <c r="G213"/>
  <c r="I232"/>
  <c r="H246"/>
  <c r="J190"/>
  <c r="E269"/>
  <c r="M269"/>
  <c r="L281"/>
  <c r="G266"/>
  <c r="E298"/>
  <c r="H210"/>
  <c r="I249"/>
  <c r="J211"/>
  <c r="I253"/>
  <c r="G200"/>
  <c r="I233"/>
  <c r="F193"/>
  <c r="K296"/>
  <c r="I53" i="14"/>
  <c r="K215" i="3"/>
  <c r="F222"/>
  <c r="L212"/>
  <c r="L282"/>
  <c r="M282" s="1"/>
  <c r="H276"/>
  <c r="G268"/>
  <c r="E296"/>
  <c r="E292"/>
  <c r="M292" s="1"/>
  <c r="I202"/>
  <c r="I287"/>
  <c r="E225"/>
  <c r="M225" s="1"/>
  <c r="E294"/>
  <c r="H198"/>
  <c r="E207"/>
  <c r="L296"/>
  <c r="J222"/>
  <c r="I291"/>
  <c r="G262"/>
  <c r="E275"/>
  <c r="M275"/>
  <c r="H202"/>
  <c r="J200"/>
  <c r="K194"/>
  <c r="G211"/>
  <c r="J287"/>
  <c r="I220"/>
  <c r="G201"/>
  <c r="J201"/>
  <c r="I201"/>
  <c r="G303"/>
  <c r="L292"/>
  <c r="F276"/>
  <c r="H226"/>
  <c r="F251"/>
  <c r="J232"/>
  <c r="K232"/>
  <c r="L264"/>
  <c r="J219"/>
  <c r="I283"/>
  <c r="J264"/>
  <c r="F189"/>
  <c r="L207"/>
  <c r="H196"/>
  <c r="G264"/>
  <c r="H264"/>
  <c r="J210"/>
  <c r="J254"/>
  <c r="E276"/>
  <c r="G252"/>
  <c r="K266"/>
  <c r="H194"/>
  <c r="I251"/>
  <c r="F268"/>
  <c r="H214"/>
  <c r="J220"/>
  <c r="L235"/>
  <c r="I294"/>
  <c r="J253"/>
  <c r="K251"/>
  <c r="L199"/>
  <c r="F266"/>
  <c r="K236"/>
  <c r="F253"/>
  <c r="E242"/>
  <c r="M242" s="1"/>
  <c r="I190"/>
  <c r="K193"/>
  <c r="F218"/>
  <c r="G246"/>
  <c r="H249"/>
  <c r="E194"/>
  <c r="M194"/>
  <c r="L230"/>
  <c r="K287"/>
  <c r="H251"/>
  <c r="F252"/>
  <c r="G198"/>
  <c r="E262"/>
  <c r="M262" s="1"/>
  <c r="L215"/>
  <c r="J293"/>
  <c r="L243"/>
  <c r="E203"/>
  <c r="E293"/>
  <c r="M293" s="1"/>
  <c r="E209"/>
  <c r="M209" s="1"/>
  <c r="L189"/>
  <c r="F215"/>
  <c r="H279"/>
  <c r="F291"/>
  <c r="K279"/>
  <c r="K246"/>
  <c r="H207"/>
  <c r="I226"/>
  <c r="F199"/>
  <c r="H216"/>
  <c r="J247"/>
  <c r="F247"/>
  <c r="J225"/>
  <c r="L255"/>
  <c r="H232"/>
  <c r="F196"/>
  <c r="K229"/>
  <c r="K303"/>
  <c r="L251"/>
  <c r="M251" s="1"/>
  <c r="L219"/>
  <c r="L233"/>
  <c r="L196"/>
  <c r="M196" s="1"/>
  <c r="M643"/>
  <c r="E639"/>
  <c r="E648"/>
  <c r="M652"/>
  <c r="M697"/>
  <c r="L692"/>
  <c r="L250"/>
  <c r="Q73" i="15" s="1"/>
  <c r="J73" s="1"/>
  <c r="N73" s="1"/>
  <c r="J746" i="3"/>
  <c r="J267"/>
  <c r="M709"/>
  <c r="E267"/>
  <c r="M713"/>
  <c r="E271"/>
  <c r="M271"/>
  <c r="M715"/>
  <c r="E273"/>
  <c r="M273" s="1"/>
  <c r="M733"/>
  <c r="L732"/>
  <c r="L290"/>
  <c r="M290" s="1"/>
  <c r="E68" i="14"/>
  <c r="E240" i="3"/>
  <c r="J259"/>
  <c r="H46" i="14" s="1"/>
  <c r="J188" i="3"/>
  <c r="H40" i="14" s="1"/>
  <c r="L234" i="3"/>
  <c r="M234" s="1"/>
  <c r="G257"/>
  <c r="K257"/>
  <c r="I46" i="14" s="1"/>
  <c r="G273" i="3"/>
  <c r="J238"/>
  <c r="J206"/>
  <c r="H43" i="14" s="1"/>
  <c r="J272" i="3"/>
  <c r="I260"/>
  <c r="G46" i="14" s="1"/>
  <c r="F46" s="1"/>
  <c r="L289" i="3"/>
  <c r="M289" s="1"/>
  <c r="F290"/>
  <c r="G205"/>
  <c r="E286"/>
  <c r="F272"/>
  <c r="K228"/>
  <c r="I44" i="14"/>
  <c r="M473" i="3"/>
  <c r="M494"/>
  <c r="P109" i="15"/>
  <c r="L568" i="3"/>
  <c r="M568"/>
  <c r="M571"/>
  <c r="H77" i="14"/>
  <c r="H290" i="3"/>
  <c r="G295"/>
  <c r="G421"/>
  <c r="F95" i="15"/>
  <c r="M45" i="3"/>
  <c r="M49"/>
  <c r="L91"/>
  <c r="L126"/>
  <c r="E404"/>
  <c r="E93" i="14"/>
  <c r="F79"/>
  <c r="F77"/>
  <c r="F90"/>
  <c r="F118" i="15"/>
  <c r="M41" i="3"/>
  <c r="I88" i="14"/>
  <c r="L633" i="3"/>
  <c r="M634"/>
  <c r="M87"/>
  <c r="M382"/>
  <c r="L431"/>
  <c r="Q80" i="15"/>
  <c r="J80" s="1"/>
  <c r="N80" s="1"/>
  <c r="M537" i="3"/>
  <c r="M577"/>
  <c r="F28" i="14"/>
  <c r="L298" i="3"/>
  <c r="Q62" i="15" s="1"/>
  <c r="J62" s="1"/>
  <c r="N62" s="1"/>
  <c r="M662" i="3"/>
  <c r="L294"/>
  <c r="Q70" i="15" s="1"/>
  <c r="J70" s="1"/>
  <c r="N70" s="1"/>
  <c r="M738" i="3"/>
  <c r="M742"/>
  <c r="E84" i="14"/>
  <c r="E47" i="3"/>
  <c r="M47"/>
  <c r="L58"/>
  <c r="Q13" i="15"/>
  <c r="J13" s="1"/>
  <c r="M69" i="3"/>
  <c r="M79"/>
  <c r="M105"/>
  <c r="P40" i="15"/>
  <c r="I40" s="1"/>
  <c r="M118" i="3"/>
  <c r="M125"/>
  <c r="I37" i="14"/>
  <c r="F37" s="1"/>
  <c r="M149" i="3"/>
  <c r="M370"/>
  <c r="M430"/>
  <c r="M583"/>
  <c r="I98" i="15"/>
  <c r="I99" s="1"/>
  <c r="J17"/>
  <c r="N17" s="1"/>
  <c r="J37"/>
  <c r="N37" s="1"/>
  <c r="G42"/>
  <c r="G46" s="1"/>
  <c r="G61"/>
  <c r="G93"/>
  <c r="L62"/>
  <c r="L22"/>
  <c r="N22" s="1"/>
  <c r="G36"/>
  <c r="N36" s="1"/>
  <c r="L79"/>
  <c r="L81" s="1"/>
  <c r="F58"/>
  <c r="F63" s="1"/>
  <c r="J15"/>
  <c r="N15"/>
  <c r="L87"/>
  <c r="N87" s="1"/>
  <c r="N89" s="1"/>
  <c r="L89"/>
  <c r="L94"/>
  <c r="L95" s="1"/>
  <c r="N94"/>
  <c r="L43"/>
  <c r="L46" s="1"/>
  <c r="N43"/>
  <c r="G25"/>
  <c r="L109"/>
  <c r="L110" s="1"/>
  <c r="G122"/>
  <c r="L123"/>
  <c r="L127" s="1"/>
  <c r="G69"/>
  <c r="M25" i="3"/>
  <c r="M684"/>
  <c r="M699"/>
  <c r="M705"/>
  <c r="G63" i="15"/>
  <c r="I86" i="14"/>
  <c r="I66" s="1"/>
  <c r="F88"/>
  <c r="E48"/>
  <c r="M267" i="3"/>
  <c r="P73" i="15"/>
  <c r="M214" i="3"/>
  <c r="M126"/>
  <c r="E33" i="14"/>
  <c r="E50"/>
  <c r="P70" i="15"/>
  <c r="I70" s="1"/>
  <c r="E57" i="14"/>
  <c r="M377" i="3"/>
  <c r="E421"/>
  <c r="Q65" i="15"/>
  <c r="J65" s="1"/>
  <c r="M228" i="3"/>
  <c r="N123" i="15"/>
  <c r="H45" i="14"/>
  <c r="H44"/>
  <c r="F44" s="1"/>
  <c r="H48"/>
  <c r="L101" i="15"/>
  <c r="G95"/>
  <c r="G101" s="1"/>
  <c r="N93"/>
  <c r="M633" i="3"/>
  <c r="L191"/>
  <c r="P60" i="15"/>
  <c r="M286" i="3"/>
  <c r="H39" i="14"/>
  <c r="H38" s="1"/>
  <c r="E206" i="3"/>
  <c r="M648"/>
  <c r="M207"/>
  <c r="M247"/>
  <c r="M244"/>
  <c r="M264"/>
  <c r="M219"/>
  <c r="M221"/>
  <c r="I26" i="15"/>
  <c r="I28" s="1"/>
  <c r="P28"/>
  <c r="G25" i="14"/>
  <c r="G22"/>
  <c r="F31"/>
  <c r="Q127" i="15"/>
  <c r="M227" i="3"/>
  <c r="M224"/>
  <c r="P53" i="15"/>
  <c r="I53" s="1"/>
  <c r="N97"/>
  <c r="N99" s="1"/>
  <c r="J99"/>
  <c r="L599" i="3"/>
  <c r="L746"/>
  <c r="L303"/>
  <c r="E44" i="14"/>
  <c r="Q84" i="15"/>
  <c r="M281" i="3"/>
  <c r="M280"/>
  <c r="M226"/>
  <c r="E76" i="14"/>
  <c r="E66"/>
  <c r="M463" i="3"/>
  <c r="E599"/>
  <c r="H22" i="14"/>
  <c r="F23"/>
  <c r="G71" i="15"/>
  <c r="G28"/>
  <c r="G48"/>
  <c r="N25"/>
  <c r="N28"/>
  <c r="M91" i="3"/>
  <c r="Q14" i="15"/>
  <c r="J14" s="1"/>
  <c r="N14" s="1"/>
  <c r="Q75"/>
  <c r="E197" i="3"/>
  <c r="M639"/>
  <c r="E746"/>
  <c r="G447"/>
  <c r="M22"/>
  <c r="E23" i="14"/>
  <c r="E22" s="1"/>
  <c r="P13" i="15"/>
  <c r="E170" i="3"/>
  <c r="L170"/>
  <c r="L447"/>
  <c r="L600" s="1"/>
  <c r="L449" s="1"/>
  <c r="N42" i="15"/>
  <c r="M240" i="3"/>
  <c r="E45" i="14"/>
  <c r="M298" i="3"/>
  <c r="E54" i="14"/>
  <c r="P62" i="15"/>
  <c r="I62" s="1"/>
  <c r="Q52"/>
  <c r="J52" s="1"/>
  <c r="N52"/>
  <c r="M245" i="3"/>
  <c r="M246"/>
  <c r="M223"/>
  <c r="M266"/>
  <c r="M692"/>
  <c r="E26" i="14"/>
  <c r="E25"/>
  <c r="M75" i="3"/>
  <c r="M58"/>
  <c r="G127" i="15"/>
  <c r="N122"/>
  <c r="M404" i="3"/>
  <c r="E58" i="14"/>
  <c r="P110" i="15"/>
  <c r="P120"/>
  <c r="I109"/>
  <c r="I110"/>
  <c r="Q58"/>
  <c r="M203" i="3"/>
  <c r="M276"/>
  <c r="P74" i="15"/>
  <c r="I74"/>
  <c r="E53" i="14"/>
  <c r="M296" i="3"/>
  <c r="M287"/>
  <c r="M291"/>
  <c r="M284"/>
  <c r="F54" i="14"/>
  <c r="M243" i="3"/>
  <c r="M256"/>
  <c r="M270"/>
  <c r="J79" i="15"/>
  <c r="N79" s="1"/>
  <c r="M250" i="3"/>
  <c r="P65" i="15"/>
  <c r="M233" i="3"/>
  <c r="M192"/>
  <c r="E49" i="14"/>
  <c r="P44" i="15"/>
  <c r="M152" i="3"/>
  <c r="E37" i="14"/>
  <c r="M195" i="3"/>
  <c r="M208"/>
  <c r="M232"/>
  <c r="M218"/>
  <c r="P52" i="15"/>
  <c r="I52" s="1"/>
  <c r="M215" i="3"/>
  <c r="M255"/>
  <c r="M204"/>
  <c r="I87" i="15"/>
  <c r="I89" s="1"/>
  <c r="I101" s="1"/>
  <c r="P89"/>
  <c r="P101" s="1"/>
  <c r="P84" s="1"/>
  <c r="K447" i="3"/>
  <c r="J447"/>
  <c r="F86" i="14"/>
  <c r="F25"/>
  <c r="J81" i="15"/>
  <c r="N81"/>
  <c r="E448" i="3"/>
  <c r="G77" i="15"/>
  <c r="I65"/>
  <c r="N13"/>
  <c r="J58"/>
  <c r="L448" i="3"/>
  <c r="M191"/>
  <c r="Q54" i="15"/>
  <c r="J54" s="1"/>
  <c r="N54"/>
  <c r="E42" i="14"/>
  <c r="M197" i="3"/>
  <c r="P55" i="15"/>
  <c r="I55" s="1"/>
  <c r="I44"/>
  <c r="I46" s="1"/>
  <c r="P46"/>
  <c r="P48" s="1"/>
  <c r="Q67"/>
  <c r="I13"/>
  <c r="I23" s="1"/>
  <c r="I48"/>
  <c r="P23"/>
  <c r="M747" i="3"/>
  <c r="M628"/>
  <c r="M624"/>
  <c r="M627"/>
  <c r="M748"/>
  <c r="M615"/>
  <c r="M623"/>
  <c r="M616"/>
  <c r="M629"/>
  <c r="M614"/>
  <c r="M622"/>
  <c r="M626"/>
  <c r="M620"/>
  <c r="M613"/>
  <c r="M619"/>
  <c r="M746"/>
  <c r="M625"/>
  <c r="M617"/>
  <c r="M612"/>
  <c r="M618"/>
  <c r="M621"/>
  <c r="E303"/>
  <c r="E447"/>
  <c r="E600" s="1"/>
  <c r="D600" s="1"/>
  <c r="J75" i="15"/>
  <c r="N75"/>
  <c r="H64" i="14"/>
  <c r="H105" s="1"/>
  <c r="G84" i="15"/>
  <c r="P79"/>
  <c r="M421" i="3"/>
  <c r="P75" i="15"/>
  <c r="I73"/>
  <c r="I75"/>
  <c r="I79"/>
  <c r="I81" s="1"/>
  <c r="P81"/>
  <c r="H65" i="14"/>
  <c r="N65" i="15"/>
  <c r="N67" s="1"/>
  <c r="J67"/>
  <c r="N9"/>
  <c r="L9"/>
  <c r="M206" i="3" l="1"/>
  <c r="P51" i="15"/>
  <c r="I60"/>
  <c r="I63" s="1"/>
  <c r="P63"/>
  <c r="N124"/>
  <c r="N127" s="1"/>
  <c r="J127"/>
  <c r="N105"/>
  <c r="N106" s="1"/>
  <c r="J106"/>
  <c r="N108"/>
  <c r="J110"/>
  <c r="N44"/>
  <c r="J46"/>
  <c r="I9"/>
  <c r="F9"/>
  <c r="P9"/>
  <c r="I120"/>
  <c r="I84" s="1"/>
  <c r="F66" i="14"/>
  <c r="E39"/>
  <c r="F49"/>
  <c r="F43"/>
  <c r="F120" i="15"/>
  <c r="F84" s="1"/>
  <c r="L120"/>
  <c r="L84" s="1"/>
  <c r="J69"/>
  <c r="J71" s="1"/>
  <c r="Q71"/>
  <c r="I69"/>
  <c r="I71" s="1"/>
  <c r="P71"/>
  <c r="I39" i="14"/>
  <c r="I38" s="1"/>
  <c r="F42"/>
  <c r="I66" i="15"/>
  <c r="P67"/>
  <c r="N129"/>
  <c r="N132" s="1"/>
  <c r="J132"/>
  <c r="J95"/>
  <c r="J101" s="1"/>
  <c r="N91"/>
  <c r="N95" s="1"/>
  <c r="N101" s="1"/>
  <c r="N23"/>
  <c r="N48" s="1"/>
  <c r="G83"/>
  <c r="F22" i="14"/>
  <c r="N58" i="15"/>
  <c r="E449" i="3"/>
  <c r="D449" s="1"/>
  <c r="E43" i="14"/>
  <c r="J23" i="15"/>
  <c r="J48" s="1"/>
  <c r="I67"/>
  <c r="N46"/>
  <c r="E56" i="14"/>
  <c r="F45"/>
  <c r="M299" i="3"/>
  <c r="F48" i="14"/>
  <c r="L77" i="15"/>
  <c r="F77"/>
  <c r="F83" s="1"/>
  <c r="Q23"/>
  <c r="Q48" s="1"/>
  <c r="Q81"/>
  <c r="I22" i="14"/>
  <c r="I64" s="1"/>
  <c r="M294" i="3"/>
  <c r="N109" i="15"/>
  <c r="L23"/>
  <c r="L48" s="1"/>
  <c r="L83" s="1"/>
  <c r="G191" i="3"/>
  <c r="I188"/>
  <c r="G40" i="14" s="1"/>
  <c r="L206" i="3"/>
  <c r="Q51" i="15" s="1"/>
  <c r="E274" i="3"/>
  <c r="L295"/>
  <c r="F140" i="15" l="1"/>
  <c r="F137" s="1"/>
  <c r="F133"/>
  <c r="F141"/>
  <c r="F138" s="1"/>
  <c r="F82"/>
  <c r="E51" i="14"/>
  <c r="M274" i="3"/>
  <c r="G39" i="14"/>
  <c r="G38" s="1"/>
  <c r="G64" s="1"/>
  <c r="F40"/>
  <c r="F39" s="1"/>
  <c r="F38" s="1"/>
  <c r="L141" i="15"/>
  <c r="L138" s="1"/>
  <c r="L82"/>
  <c r="L133"/>
  <c r="L140"/>
  <c r="L137" s="1"/>
  <c r="G141"/>
  <c r="G138" s="1"/>
  <c r="G140"/>
  <c r="G137" s="1"/>
  <c r="G82"/>
  <c r="G133"/>
  <c r="I51"/>
  <c r="I56" s="1"/>
  <c r="I77" s="1"/>
  <c r="I83" s="1"/>
  <c r="P56"/>
  <c r="P77" s="1"/>
  <c r="P83" s="1"/>
  <c r="E38" i="14"/>
  <c r="E64" s="1"/>
  <c r="N69" i="15"/>
  <c r="N71" s="1"/>
  <c r="J120"/>
  <c r="J84" s="1"/>
  <c r="Q61"/>
  <c r="M295" i="3"/>
  <c r="Q56" i="15"/>
  <c r="J51"/>
  <c r="I65" i="14"/>
  <c r="I105"/>
  <c r="F64"/>
  <c r="N110" i="15"/>
  <c r="N120" s="1"/>
  <c r="N84" s="1"/>
  <c r="J56" l="1"/>
  <c r="N51"/>
  <c r="N56" s="1"/>
  <c r="E105" i="14"/>
  <c r="E65"/>
  <c r="P82" i="15"/>
  <c r="P140"/>
  <c r="P137" s="1"/>
  <c r="P141"/>
  <c r="P138" s="1"/>
  <c r="P133"/>
  <c r="F105" i="14"/>
  <c r="F65"/>
  <c r="J61" i="15"/>
  <c r="Q63"/>
  <c r="I133"/>
  <c r="I82"/>
  <c r="I141"/>
  <c r="I138" s="1"/>
  <c r="I140"/>
  <c r="I137" s="1"/>
  <c r="G65" i="14"/>
  <c r="G105"/>
  <c r="Q77" i="15"/>
  <c r="Q83" s="1"/>
  <c r="N61" l="1"/>
  <c r="N63" s="1"/>
  <c r="J63"/>
  <c r="J77"/>
  <c r="J83" s="1"/>
  <c r="Q140"/>
  <c r="Q137" s="1"/>
  <c r="Q133"/>
  <c r="Q141"/>
  <c r="Q138" s="1"/>
  <c r="Q82"/>
  <c r="B65" i="14"/>
  <c r="B105"/>
  <c r="N77" i="15"/>
  <c r="N83" s="1"/>
  <c r="N82" l="1"/>
  <c r="N133"/>
  <c r="N140"/>
  <c r="N137" s="1"/>
  <c r="N141"/>
  <c r="N138" s="1"/>
  <c r="J140"/>
  <c r="J137" s="1"/>
  <c r="J141"/>
  <c r="J138" s="1"/>
  <c r="J82"/>
  <c r="B82" s="1"/>
  <c r="J133"/>
  <c r="B133" s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T2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8" authorId="0">
      <text>
        <r>
          <rPr>
            <sz val="11"/>
            <color indexed="81"/>
            <rFont val="Times New Roman"/>
            <family val="1"/>
            <charset val="204"/>
          </rPr>
          <t>Тази таблица съдържа информация в левове по съответните позиции за целите на изготвяне на касовия отчет по т. 1.3 от Заповед № ЗМФ-1338/22.12.2015 г. на министъра на финансите - елемент от годишния фнансов отчет за 2018 г.</t>
        </r>
      </text>
    </comment>
    <comment ref="C134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</commentList>
</comments>
</file>

<file path=xl/comments2.xml><?xml version="1.0" encoding="utf-8"?>
<comments xmlns="http://schemas.openxmlformats.org/spreadsheetml/2006/main">
  <authors>
    <author>Никола Павлов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</commentList>
</comments>
</file>

<file path=xl/comments3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  <author>npavlov</author>
  </authors>
  <commentList>
    <comment ref="I9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126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
</t>
        </r>
      </text>
    </comment>
    <comment ref="D171" authorId="2">
      <text>
        <r>
          <rPr>
            <b/>
            <sz val="12"/>
            <color indexed="81"/>
            <rFont val="Tahoma"/>
            <family val="2"/>
            <charset val="204"/>
          </rPr>
          <t>забележка:</t>
        </r>
        <r>
          <rPr>
            <sz val="12"/>
            <color indexed="81"/>
            <rFont val="Tahoma"/>
            <family val="2"/>
            <charset val="204"/>
          </rPr>
          <t xml:space="preserve"> Въвежда се само стойността на данъка върху таксиметров превоз на пътници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17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221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222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98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299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470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 xml:space="preserve">§ 72-00 включва и възмездна финансова помощ, при която не се дължи лихва.
</t>
        </r>
      </text>
    </comment>
    <comment ref="D534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§ 89-01 се използва само от ЦБ, НОИ, НЗОК и НАП.</t>
        </r>
      </text>
    </comment>
    <comment ref="D564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D565" authorId="1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C588" authorId="0">
      <text>
        <r>
          <rPr>
            <i/>
            <u/>
            <sz val="9"/>
            <color indexed="81"/>
            <rFont val="Times New Roman"/>
            <family val="1"/>
            <charset val="204"/>
          </rPr>
          <t>Забележки:</t>
        </r>
        <r>
          <rPr>
            <sz val="9"/>
            <color indexed="81"/>
            <rFont val="Times New Roman"/>
            <family val="1"/>
            <charset val="204"/>
          </rPr>
          <t xml:space="preserve"> 
    1. В отчетите за касовото изпълнение на ЦБ сумите по § 96-00 се посочват с обратен знак.</t>
        </r>
        <r>
          <rPr>
            <sz val="9"/>
            <color indexed="81"/>
            <rFont val="Tahoma"/>
            <family val="2"/>
            <charset val="204"/>
          </rPr>
          <t xml:space="preserve">
   </t>
        </r>
        <r>
          <rPr>
            <sz val="10"/>
            <color indexed="81"/>
            <rFont val="Times New Roman"/>
            <family val="1"/>
            <charset val="204"/>
          </rPr>
          <t xml:space="preserve"> 2. § 96-00 не се прилага за банковите сметки 6301 на министерствата и ведомствата в БНБ.</t>
        </r>
      </text>
    </comment>
    <comment ref="C593" authorId="1">
      <text>
        <r>
          <rPr>
            <i/>
            <u/>
            <sz val="9"/>
            <color indexed="81"/>
            <rFont val="Tahoma"/>
            <family val="2"/>
            <charset val="204"/>
          </rPr>
          <t>З</t>
        </r>
        <r>
          <rPr>
            <i/>
            <u/>
            <sz val="10"/>
            <color indexed="81"/>
            <rFont val="Times New Roman"/>
            <family val="1"/>
            <charset val="204"/>
          </rPr>
          <t>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Всеки подпараграф на § 98-00 следва да е равен на нула, с изключение на § 98-90.</t>
        </r>
      </text>
    </comment>
    <comment ref="B607" authorId="4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  <comment ref="D65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66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664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689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74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741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74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comments4.xml><?xml version="1.0" encoding="utf-8"?>
<comments xmlns="http://schemas.openxmlformats.org/spreadsheetml/2006/main">
  <authors>
    <author>npavlov</author>
    <author>NPavlov</author>
  </authors>
  <commentList>
    <comment ref="B324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7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8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30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A331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1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32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2" author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59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60" author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567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6.1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  <comment ref="A584" authorId="1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1.1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</commentList>
</comments>
</file>

<file path=xl/comments5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</authors>
  <commentList>
    <comment ref="K5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K6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K64" authorId="1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K89" authorId="2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140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J141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J142" authorId="3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sharedStrings.xml><?xml version="1.0" encoding="utf-8"?>
<sst xmlns="http://schemas.openxmlformats.org/spreadsheetml/2006/main" count="2857" uniqueCount="2075">
  <si>
    <t>388 Международни програми и споразумения, дарения и помощи от чужбина</t>
  </si>
  <si>
    <t>389 Други дейности по образованието</t>
  </si>
  <si>
    <t>401 Управление, контрол и регулиране на дейности по здравеопазването</t>
  </si>
  <si>
    <t xml:space="preserve">412 Многопрофилни болници за активно лечение </t>
  </si>
  <si>
    <t xml:space="preserve">415 Домове за медико-социални грижи </t>
  </si>
  <si>
    <t>418 Психиатрични болници</t>
  </si>
  <si>
    <t>429 Центрове за спешна медицинска помощ</t>
  </si>
  <si>
    <t>433 Рехабилитация</t>
  </si>
  <si>
    <t>436 Национални центрове</t>
  </si>
  <si>
    <t>437 Здравен кабинет в детски градини и училища</t>
  </si>
  <si>
    <t>450 Преобразувани лечебни заведения</t>
  </si>
  <si>
    <t>451 Плащания за първична извънболнична медицинска помощ</t>
  </si>
  <si>
    <t>452 Плащания за специализирана извънболнична медицинска помощ</t>
  </si>
  <si>
    <t>453 Плащания за дентална помощ</t>
  </si>
  <si>
    <t>454 Плащания за медико-диагностична дейност</t>
  </si>
  <si>
    <t>456 Плащания за болнична медицинска помощ</t>
  </si>
  <si>
    <t>465 Приложни научни изследвания в областта на здравеопазването</t>
  </si>
  <si>
    <t>467 Национални програми</t>
  </si>
  <si>
    <t>468 Международни програми и споразумения, дарения и помощи от чужбина</t>
  </si>
  <si>
    <t>469 Други дейности по здравеопазването</t>
  </si>
  <si>
    <t>501 Пенсии</t>
  </si>
  <si>
    <t>511 Помощи по Закона за семейните помощи за деца</t>
  </si>
  <si>
    <t>512 Помощи по Закона за социално подпомагане</t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</si>
  <si>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(-)</t>
    </r>
  </si>
  <si>
    <t>Получени погашения по предоставени кредити на други държави (+)</t>
  </si>
  <si>
    <r>
      <t>получени краткосрочни заеми</t>
    </r>
    <r>
      <rPr>
        <sz val="12"/>
        <rFont val="Times New Roman CYR"/>
        <family val="1"/>
        <charset val="204"/>
      </rPr>
      <t xml:space="preserve"> от банки в страната (+)</t>
    </r>
  </si>
  <si>
    <r>
      <t xml:space="preserve">получени дългосрочни заеми </t>
    </r>
    <r>
      <rPr>
        <sz val="12"/>
        <rFont val="Times New Roman CYR"/>
        <family val="1"/>
        <charset val="204"/>
      </rPr>
      <t>от банки в страната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</si>
  <si>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краткосрочни заеми</t>
    </r>
    <r>
      <rPr>
        <sz val="12"/>
        <rFont val="Times New Roman CYR"/>
        <family val="1"/>
        <charset val="204"/>
      </rPr>
      <t xml:space="preserve"> от банки в страната (-)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</si>
  <si>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 заеми </t>
    </r>
    <r>
      <rPr>
        <sz val="12"/>
        <rFont val="Times New Roman CYR"/>
        <family val="1"/>
        <charset val="204"/>
      </rPr>
      <t>от банки в страната (-)</t>
    </r>
  </si>
  <si>
    <t>получени краткосрочни заеми от други лица  в страната (+)</t>
  </si>
  <si>
    <t>получени дългосрочни заеми от други лица в страната (+)</t>
  </si>
  <si>
    <t>погашения по краткосрочни заеми от други лица в страната (-)</t>
  </si>
  <si>
    <t>погашения по дългосрочни заеми от други лица в страната (-)</t>
  </si>
  <si>
    <t>Емисии на държавни (общински) ценни книжа (+)</t>
  </si>
  <si>
    <r>
      <t xml:space="preserve">емисии на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</si>
  <si>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 xml:space="preserve">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</si>
  <si>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>целеви</t>
    </r>
    <r>
      <rPr>
        <sz val="12"/>
        <rFont val="Times New Roman CYR"/>
        <family val="1"/>
        <charset val="204"/>
      </rPr>
      <t xml:space="preserve"> 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</si>
  <si>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t>Погашения на държавни (общински) ценни книжа (-)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</si>
  <si>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</si>
  <si>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</si>
  <si>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целеви емисии на 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</si>
  <si>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t xml:space="preserve">2.1 Приходи и доходи от собственост </t>
  </si>
  <si>
    <t xml:space="preserve">             приходи от наеми на имущество и земя </t>
  </si>
  <si>
    <t>2.2 Приходи от такси</t>
  </si>
  <si>
    <t>866 Общински пазари и тържища</t>
  </si>
  <si>
    <t>867 Реклама и маркетинг</t>
  </si>
  <si>
    <t>868 Информационно-изчислителни центрове</t>
  </si>
  <si>
    <t>869 Издателска дейност и печатни бази</t>
  </si>
  <si>
    <t>871 Помощни стопанства, столове и други спомагателни дейности</t>
  </si>
  <si>
    <t xml:space="preserve">II. РАЗХОДИ </t>
  </si>
  <si>
    <t xml:space="preserve">2. Други трансфери </t>
  </si>
  <si>
    <t>§§ 70 - 98</t>
  </si>
  <si>
    <t>1. Външно финансиране</t>
  </si>
  <si>
    <t xml:space="preserve">            получени външни заеми </t>
  </si>
  <si>
    <t xml:space="preserve">            погашения по външни заеми </t>
  </si>
  <si>
    <t xml:space="preserve">            държавни /общински/ ЦК емитирани на м/нар. капиталови пазари </t>
  </si>
  <si>
    <t xml:space="preserve">            операции с др. ЦК и финансови активи </t>
  </si>
  <si>
    <t xml:space="preserve">2. Придобиване на дялове, акции, съучастия и др, финансови активи </t>
  </si>
  <si>
    <t xml:space="preserve">            наличности  в лв. равн.по валутни сметки и каса в чужб. в кр.на периода </t>
  </si>
  <si>
    <t>3. Възмездни средства</t>
  </si>
  <si>
    <t xml:space="preserve">            предоставени </t>
  </si>
  <si>
    <t xml:space="preserve">            възстановени</t>
  </si>
  <si>
    <t>§§</t>
  </si>
  <si>
    <t xml:space="preserve">            друго финансиране </t>
  </si>
  <si>
    <t>§ 98</t>
  </si>
  <si>
    <t>2.5  Постъпления от продажба на нефинансови активи</t>
  </si>
  <si>
    <t>§§ 05 и 08</t>
  </si>
  <si>
    <t>§;00-98</t>
  </si>
  <si>
    <t>в т. ч. плащания за попълване на държавния резерв</t>
  </si>
  <si>
    <t xml:space="preserve">в т. ч. външни </t>
  </si>
  <si>
    <t>§§ 80 - 82; 92-01; 95-21/95-22; 95-28/95-29 и 95-49</t>
  </si>
  <si>
    <t>§§ 71 - 73 и 79</t>
  </si>
  <si>
    <t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t>
  </si>
  <si>
    <t>Комисия за защита от дискриминация</t>
  </si>
  <si>
    <t>Комисия за защита на личните данни</t>
  </si>
  <si>
    <t>Комисия за отнемане на незаконно придобито имущество</t>
  </si>
  <si>
    <t>Национална служба за охрана</t>
  </si>
  <si>
    <t>Омбудсман</t>
  </si>
  <si>
    <t>Национален статистически институт</t>
  </si>
  <si>
    <t>Комисия за защита на конкуренцията</t>
  </si>
  <si>
    <t>Комисия за регулиране на съобщенията</t>
  </si>
  <si>
    <t>Съвет за електронни медии</t>
  </si>
  <si>
    <t>Агенция за ядрено регулиране</t>
  </si>
  <si>
    <t>Комисия за финансов надзор</t>
  </si>
  <si>
    <t>Държавна комисия по сигурността на информацията</t>
  </si>
  <si>
    <t>Държавна агенция "Държавен резерв и военновременни запаси"</t>
  </si>
  <si>
    <t>Българска национална телевизия</t>
  </si>
  <si>
    <t>Българско национално радио</t>
  </si>
  <si>
    <t>Българска телеграфна агенция</t>
  </si>
  <si>
    <t>755 Приложни и научни изследвания  в областта на опазване на културата</t>
  </si>
  <si>
    <t>758 Международни програми и споразумения, дарения и помощи от чужбина</t>
  </si>
  <si>
    <t>759 Други дейности по културата</t>
  </si>
  <si>
    <t>761 Контрол и регулиране на дейностите по религиозно дело</t>
  </si>
  <si>
    <t>762 Субсидии и други разходи за дейности по религиозно дело</t>
  </si>
  <si>
    <t>768 Международни програми и споразумения, дарения и помощи от чужбина</t>
  </si>
  <si>
    <t>801 Управление, контрол и регулиране на минното дело и дейностите по енергетиката</t>
  </si>
  <si>
    <t>802 Изследвания, измервания и анализи на горивата и енергията</t>
  </si>
  <si>
    <t>803 Безопасност и съхраняване на радиоактивни отпадъци</t>
  </si>
  <si>
    <t>804 Извеждане на ядрени съоръжения от експлоатация</t>
  </si>
  <si>
    <t>805 Приложни и научни изследвания  в областта на минното дело, горивата и енергията</t>
  </si>
  <si>
    <t>807 Международни програми и споразумения, дарения и помощи от чужбина</t>
  </si>
  <si>
    <t>808 Други дейности по минното дело</t>
  </si>
  <si>
    <t>809 Други дейности по горивата и енергията</t>
  </si>
  <si>
    <t>811 Управление, контрол и регулиране на дейностите по растениевъдство</t>
  </si>
  <si>
    <t>813 Областни земеделски служби</t>
  </si>
  <si>
    <t>814 Управление, контрол и регулиране на дейностите по горското стопанство</t>
  </si>
  <si>
    <t>815 Управление, контрол и регулиране на дейностите по лова и риболова</t>
  </si>
  <si>
    <t>816 Машинно-изпитателни центрове и контролно технически инспекции</t>
  </si>
  <si>
    <t>817 Ветеринарно-медицински служби</t>
  </si>
  <si>
    <t>821 Други служби по поземлената реформа</t>
  </si>
  <si>
    <t>824 Национални доплащания и съфинансиране към директните плащания за земеделски производители</t>
  </si>
  <si>
    <t>825 Приложни и научни изследвания  в областта на земеделието и горите</t>
  </si>
  <si>
    <t>826 Рибарство</t>
  </si>
  <si>
    <t>827 Развитие на селските райони</t>
  </si>
  <si>
    <t>828 Международни програми и споразумения, дарения и помощи от чужбина</t>
  </si>
  <si>
    <t>829 Други дейности по селско и горско стопанство, лов и риболов</t>
  </si>
  <si>
    <t>831 Управление,контрол и регулиране на дейностите по транспорта и пътищата</t>
  </si>
  <si>
    <t>832 Служби и дейности по поддържане, ремонт и изграждане на пътищата</t>
  </si>
  <si>
    <t>833 Проучвания, измервания и анализи на пътната мрежа</t>
  </si>
  <si>
    <t>834 Дейности по автомобилния транспорт</t>
  </si>
  <si>
    <t>край на дейност</t>
  </si>
  <si>
    <t>Осигурителни вноски</t>
  </si>
  <si>
    <t>Такси върху производството на захар и изоглюкоза</t>
  </si>
  <si>
    <r>
      <t>клирингови разчети - п</t>
    </r>
    <r>
      <rPr>
        <b/>
        <i/>
        <sz val="12"/>
        <rFont val="Times New Roman CYR"/>
        <family val="1"/>
        <charset val="204"/>
      </rPr>
      <t>асивни и активни салда</t>
    </r>
    <r>
      <rPr>
        <sz val="12"/>
        <rFont val="Times New Roman CYR"/>
        <family val="1"/>
        <charset val="204"/>
      </rPr>
      <t xml:space="preserve"> (-/+)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</si>
  <si>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</si>
  <si>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юридически лица с нестопанска цел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</si>
  <si>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застрахователни дружества</t>
    </r>
  </si>
  <si>
    <t>Данъци върху дивидентите, ликвидационните дялове и доходите на местни и чуждестранни лица:</t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</si>
  <si>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 xml:space="preserve">ликвидационните дялове </t>
    </r>
    <r>
      <rPr>
        <sz val="12"/>
        <rFont val="Times New Roman CYR"/>
        <family val="1"/>
        <charset val="204"/>
      </rPr>
      <t xml:space="preserve">на </t>
    </r>
    <r>
      <rPr>
        <b/>
        <i/>
        <sz val="12"/>
        <rFont val="Times New Roman CYR"/>
        <family val="1"/>
        <charset val="204"/>
      </rPr>
      <t>местни юридически лица</t>
    </r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</si>
  <si>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>ликвидационните дялове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бюджетни предприятия</t>
    </r>
  </si>
  <si>
    <r>
      <t xml:space="preserve">данък върху доходите на </t>
    </r>
    <r>
      <rPr>
        <b/>
        <i/>
        <sz val="12"/>
        <rFont val="Times New Roman CYR"/>
        <family val="1"/>
        <charset val="204"/>
      </rPr>
      <t>чуждестранни юридически лица</t>
    </r>
  </si>
  <si>
    <r>
      <t xml:space="preserve">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</si>
  <si>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</si>
  <si>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вноски от </t>
    </r>
    <r>
      <rPr>
        <b/>
        <i/>
        <sz val="12"/>
        <rFont val="Times New Roman CYR"/>
        <family val="1"/>
        <charset val="204"/>
      </rPr>
      <t>самонаети лица</t>
    </r>
    <r>
      <rPr>
        <sz val="12"/>
        <rFont val="Times New Roman CYR"/>
        <family val="1"/>
        <charset val="204"/>
      </rPr>
      <t xml:space="preserve"> (самоосигуряващи се лица) </t>
    </r>
  </si>
  <si>
    <r>
      <t>вноски  за</t>
    </r>
    <r>
      <rPr>
        <b/>
        <i/>
        <sz val="12"/>
        <rFont val="Times New Roman Cyr"/>
        <charset val="204"/>
      </rPr>
      <t xml:space="preserve"> други категории </t>
    </r>
    <r>
      <rPr>
        <sz val="12"/>
        <rFont val="Times New Roman CYR"/>
        <family val="1"/>
        <charset val="204"/>
      </rPr>
      <t>осигурени лица</t>
    </r>
  </si>
  <si>
    <t>Здравно-осигурителни вноски</t>
  </si>
  <si>
    <r>
      <t xml:space="preserve">здравно-осигурителни 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</si>
  <si>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здравно-осигурителни 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</si>
  <si>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здравно-осигурителни вноски от самонаети </t>
    </r>
    <r>
      <rPr>
        <b/>
        <i/>
        <sz val="12"/>
        <rFont val="Times New Roman CYR"/>
        <family val="1"/>
        <charset val="204"/>
      </rPr>
      <t>(самоосигуряващи се лица)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</si>
  <si>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здравно-осигур.вноски  за </t>
    </r>
    <r>
      <rPr>
        <b/>
        <i/>
        <sz val="12"/>
        <rFont val="Times New Roman CYR"/>
        <family val="1"/>
        <charset val="204"/>
      </rPr>
      <t>други категории</t>
    </r>
    <r>
      <rPr>
        <sz val="12"/>
        <rFont val="Times New Roman CYR"/>
        <family val="1"/>
        <charset val="204"/>
      </rPr>
      <t xml:space="preserve"> осигурени лица</t>
    </r>
  </si>
  <si>
    <t>Имуществени и други местни данъци 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</si>
  <si>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недвижими имоти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</si>
  <si>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наследствата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</si>
  <si>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превозните средства</t>
    </r>
  </si>
  <si>
    <r>
      <t xml:space="preserve">данък при придобиване на имущество по </t>
    </r>
    <r>
      <rPr>
        <b/>
        <i/>
        <sz val="12"/>
        <rFont val="Times New Roman CYR"/>
        <family val="1"/>
        <charset val="204"/>
      </rPr>
      <t>дарения и възмезден начин</t>
    </r>
  </si>
  <si>
    <t>туристически данък</t>
  </si>
  <si>
    <t>Данък върху добавената стойност</t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</si>
  <si>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сделки в страната</t>
    </r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</si>
  <si>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внос</t>
    </r>
  </si>
  <si>
    <t xml:space="preserve">Акцизи </t>
  </si>
  <si>
    <r>
      <t>акциз</t>
    </r>
    <r>
      <rPr>
        <sz val="12"/>
        <rFont val="Times New Roman CYR"/>
        <family val="1"/>
        <charset val="204"/>
      </rPr>
      <t xml:space="preserve"> при сделки </t>
    </r>
    <r>
      <rPr>
        <b/>
        <i/>
        <sz val="12"/>
        <rFont val="Times New Roman CYR"/>
        <family val="1"/>
        <charset val="204"/>
      </rPr>
      <t>в страната</t>
    </r>
  </si>
  <si>
    <r>
      <t>акциз</t>
    </r>
    <r>
      <rPr>
        <sz val="12"/>
        <rFont val="Times New Roman CYR"/>
        <family val="1"/>
        <charset val="204"/>
      </rPr>
      <t xml:space="preserve"> при </t>
    </r>
    <r>
      <rPr>
        <b/>
        <i/>
        <sz val="12"/>
        <rFont val="Times New Roman CYR"/>
        <family val="1"/>
        <charset val="204"/>
      </rPr>
      <t>внос</t>
    </r>
  </si>
  <si>
    <t>Данък върху застрахователните премии</t>
  </si>
  <si>
    <t>Други данъци по Закона за корпоративното подоходно облагане: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</si>
  <si>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представителните</t>
    </r>
    <r>
      <rPr>
        <sz val="12"/>
        <rFont val="Times New Roman CYR"/>
        <family val="1"/>
        <charset val="204"/>
      </rPr>
      <t xml:space="preserve"> разходи</t>
    </r>
  </si>
  <si>
    <r>
      <t xml:space="preserve">данък върху разходите за </t>
    </r>
    <r>
      <rPr>
        <b/>
        <i/>
        <sz val="12"/>
        <rFont val="Times New Roman CYR"/>
        <family val="1"/>
        <charset val="204"/>
      </rPr>
      <t>превозни средства</t>
    </r>
  </si>
  <si>
    <r>
      <t xml:space="preserve">окончателни данъци върху </t>
    </r>
    <r>
      <rPr>
        <b/>
        <i/>
        <sz val="12"/>
        <rFont val="Times New Roman CYR"/>
        <family val="1"/>
        <charset val="204"/>
      </rPr>
      <t>залози за хазартни игри и хазартни съоръжения</t>
    </r>
  </si>
  <si>
    <r>
      <t xml:space="preserve">данък върху </t>
    </r>
    <r>
      <rPr>
        <b/>
        <i/>
        <sz val="12"/>
        <rFont val="Times New Roman Cyr"/>
        <charset val="204"/>
      </rPr>
      <t xml:space="preserve">дейността от опериране на </t>
    </r>
    <r>
      <rPr>
        <sz val="12"/>
        <rFont val="Times New Roman CYR"/>
        <family val="1"/>
        <charset val="204"/>
      </rPr>
      <t>кораби</t>
    </r>
  </si>
  <si>
    <r>
      <t xml:space="preserve">данък върху приходите на </t>
    </r>
    <r>
      <rPr>
        <b/>
        <i/>
        <sz val="12"/>
        <rFont val="Times New Roman Cyr"/>
        <charset val="204"/>
      </rPr>
      <t>бюджетните предприятия</t>
    </r>
  </si>
  <si>
    <t>Други данъци</t>
  </si>
  <si>
    <t>Приходи и доходи от собственост</t>
  </si>
  <si>
    <r>
      <t>вноски</t>
    </r>
    <r>
      <rPr>
        <sz val="12"/>
        <rFont val="Times New Roman CYR"/>
        <family val="1"/>
        <charset val="204"/>
      </rPr>
      <t xml:space="preserve"> от приходи на държавни (общински) предприятия и институции</t>
    </r>
  </si>
  <si>
    <r>
      <t xml:space="preserve">превишение на приходите над разходите на </t>
    </r>
    <r>
      <rPr>
        <b/>
        <i/>
        <sz val="12"/>
        <rFont val="Times New Roman CYR"/>
        <family val="1"/>
        <charset val="204"/>
      </rPr>
      <t>БНБ</t>
    </r>
  </si>
  <si>
    <r>
      <t xml:space="preserve">нетни приходи от продажби на </t>
    </r>
    <r>
      <rPr>
        <b/>
        <i/>
        <sz val="12"/>
        <rFont val="Times New Roman CYR"/>
        <family val="1"/>
        <charset val="204"/>
      </rPr>
      <t>услуги, стоки и продукция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</si>
  <si>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имущество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</si>
  <si>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земя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</si>
  <si>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дивиденти</t>
    </r>
  </si>
  <si>
    <t>Трансфери за поети осигурителни вноски за здравно осигуряване</t>
  </si>
  <si>
    <t>a</t>
  </si>
  <si>
    <t>b</t>
  </si>
  <si>
    <t>c</t>
  </si>
  <si>
    <t>d</t>
  </si>
  <si>
    <t>e</t>
  </si>
  <si>
    <t>f</t>
  </si>
  <si>
    <t>(1)</t>
  </si>
  <si>
    <t>(2)</t>
  </si>
  <si>
    <t>§§ 01 - 48</t>
  </si>
  <si>
    <t xml:space="preserve">§§ 46 - 48  </t>
  </si>
  <si>
    <t>III. Трансфери</t>
  </si>
  <si>
    <t xml:space="preserve">1. Трансфери от/за ЦБ за/от други бюджети </t>
  </si>
  <si>
    <t>§§ 87; 88 и 93</t>
  </si>
  <si>
    <t/>
  </si>
  <si>
    <r>
      <t>Предприятие за управление на дейностите по опазване на околната среда (ПУДООС)                    - ч</t>
    </r>
    <r>
      <rPr>
        <b/>
        <sz val="12"/>
        <rFont val="Times New Roman CYR"/>
      </rPr>
      <t>л. 60 от ЗООС</t>
    </r>
  </si>
  <si>
    <r>
      <t xml:space="preserve">Национална компания "Стратегически инфраструктурни проекти"                                                      - </t>
    </r>
    <r>
      <rPr>
        <b/>
        <sz val="12"/>
        <rFont val="Times New Roman CYR"/>
      </rPr>
      <t>чл. 28a от Закона за пътищата</t>
    </r>
  </si>
  <si>
    <t>такси и лицензии с данъчен характер</t>
  </si>
  <si>
    <t>Съдебни такси</t>
  </si>
  <si>
    <t>Общински такси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</si>
  <si>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градини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</si>
  <si>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ясли</t>
    </r>
    <r>
      <rPr>
        <sz val="12"/>
        <rFont val="Times New Roman CYR"/>
        <family val="1"/>
        <charset val="204"/>
      </rPr>
      <t xml:space="preserve"> и други по здравеопазването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</si>
  <si>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лагери</t>
    </r>
    <r>
      <rPr>
        <sz val="12"/>
        <rFont val="Times New Roman CYR"/>
        <family val="1"/>
        <charset val="204"/>
      </rPr>
      <t xml:space="preserve"> и други по социалния отдих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</si>
  <si>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домашен социален патронаж</t>
    </r>
    <r>
      <rPr>
        <sz val="12"/>
        <rFont val="Times New Roman CYR"/>
        <family val="1"/>
        <charset val="204"/>
      </rPr>
      <t xml:space="preserve"> и други общински </t>
    </r>
    <r>
      <rPr>
        <b/>
        <i/>
        <sz val="12"/>
        <rFont val="Times New Roman CYR"/>
        <family val="1"/>
        <charset val="204"/>
      </rPr>
      <t>социални услуги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</si>
  <si>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пазари</t>
    </r>
    <r>
      <rPr>
        <sz val="12"/>
        <rFont val="Times New Roman CYR"/>
        <family val="1"/>
        <charset val="204"/>
      </rPr>
      <t>, тържища, панаири, тротоари, улични платна и др.</t>
    </r>
  </si>
  <si>
    <r>
      <t>за ползване</t>
    </r>
    <r>
      <rPr>
        <b/>
        <i/>
        <sz val="12"/>
        <rFont val="Times New Roman CYR"/>
        <family val="1"/>
        <charset val="204"/>
      </rPr>
      <t xml:space="preserve"> на полудневни детски градини</t>
    </r>
  </si>
  <si>
    <r>
      <t xml:space="preserve">за </t>
    </r>
    <r>
      <rPr>
        <b/>
        <i/>
        <sz val="12"/>
        <rFont val="Times New Roman CYR"/>
        <family val="1"/>
        <charset val="204"/>
      </rPr>
      <t>битови отпадъци</t>
    </r>
  </si>
  <si>
    <t>Задължителни осигурителни вноски от работодатели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</si>
  <si>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Държавното обществено осигуряване (ДОО)</t>
    </r>
  </si>
  <si>
    <r>
      <t>здравно-осигурителни вноски</t>
    </r>
    <r>
      <rPr>
        <sz val="12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</si>
  <si>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12"/>
        <rFont val="Times New Roman Cyr"/>
        <family val="1"/>
      </rPr>
      <t>допълнително задължително осигуряване от работодатели</t>
    </r>
  </si>
  <si>
    <r>
      <t xml:space="preserve">задължителни вноски </t>
    </r>
    <r>
      <rPr>
        <b/>
        <i/>
        <sz val="12"/>
        <rFont val="Times New Roman Cyr"/>
        <family val="1"/>
      </rPr>
      <t xml:space="preserve">за чуждестранни пенсионни фондове и  схеми </t>
    </r>
    <r>
      <rPr>
        <sz val="12"/>
        <rFont val="Times New Roman Cyr"/>
        <family val="1"/>
      </rPr>
      <t>за сметка на осигурителя</t>
    </r>
  </si>
  <si>
    <t xml:space="preserve">Вноски за доброволно осигуряване  </t>
  </si>
  <si>
    <t>Издръжка</t>
  </si>
  <si>
    <t>Храна</t>
  </si>
  <si>
    <t>Медикаменти</t>
  </si>
  <si>
    <t>Постелен инвентар и облекло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</si>
  <si>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</si>
  <si>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</si>
  <si>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</si>
  <si>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r>
      <t xml:space="preserve">разходи за </t>
    </r>
    <r>
      <rPr>
        <b/>
        <i/>
        <sz val="12"/>
        <rFont val="Times New Roman CYR"/>
        <family val="1"/>
        <charset val="204"/>
      </rPr>
      <t>външни услуги</t>
    </r>
  </si>
  <si>
    <t>Текущ ремонт</t>
  </si>
  <si>
    <r>
      <t xml:space="preserve">командировки </t>
    </r>
    <r>
      <rPr>
        <b/>
        <i/>
        <sz val="12"/>
        <rFont val="Times New Roman CYR"/>
        <family val="1"/>
        <charset val="204"/>
      </rPr>
      <t>в страната</t>
    </r>
  </si>
  <si>
    <r>
      <t xml:space="preserve">краткосрочни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</si>
  <si>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r>
      <t xml:space="preserve">разходи за </t>
    </r>
    <r>
      <rPr>
        <b/>
        <i/>
        <sz val="12"/>
        <rFont val="Times New Roman CYR"/>
        <family val="1"/>
        <charset val="204"/>
      </rPr>
      <t>застраховки</t>
    </r>
  </si>
  <si>
    <r>
      <t>други</t>
    </r>
    <r>
      <rPr>
        <sz val="12"/>
        <rFont val="Times New Roman CYR"/>
        <family val="1"/>
        <charset val="204"/>
      </rPr>
      <t xml:space="preserve"> финансови услуги</t>
    </r>
  </si>
  <si>
    <t>други разходи, некласифицирани в другите параграфи и подпараграфи</t>
  </si>
  <si>
    <r>
      <t xml:space="preserve">лихви </t>
    </r>
    <r>
      <rPr>
        <sz val="12"/>
        <rFont val="Times New Roman CYR"/>
        <family val="1"/>
        <charset val="204"/>
      </rPr>
      <t>по държавни (общински) ценни книжа</t>
    </r>
  </si>
  <si>
    <r>
      <t>отстъпки</t>
    </r>
    <r>
      <rPr>
        <sz val="12"/>
        <rFont val="Times New Roman CYR"/>
        <family val="1"/>
        <charset val="204"/>
      </rPr>
      <t xml:space="preserve"> по държавни (общински) ценни книжа</t>
    </r>
  </si>
  <si>
    <t>лихви и отстъпки по целеви емисии на държавни ценни книжа</t>
  </si>
  <si>
    <r>
      <t>лихви</t>
    </r>
    <r>
      <rPr>
        <sz val="12"/>
        <rFont val="Times New Roman CYR"/>
        <family val="1"/>
        <charset val="204"/>
      </rPr>
      <t xml:space="preserve"> по държавни ценни книжа, емитирани </t>
    </r>
    <r>
      <rPr>
        <b/>
        <i/>
        <sz val="12"/>
        <rFont val="Times New Roman CYR"/>
        <family val="1"/>
        <charset val="204"/>
      </rPr>
      <t>за структурната реформа</t>
    </r>
    <r>
      <rPr>
        <sz val="12"/>
        <rFont val="Times New Roman CYR"/>
        <family val="1"/>
        <charset val="204"/>
      </rPr>
      <t xml:space="preserve"> </t>
    </r>
  </si>
  <si>
    <r>
      <t>премии над номинала</t>
    </r>
    <r>
      <rPr>
        <sz val="12"/>
        <rFont val="Times New Roman Cyr"/>
        <charset val="204"/>
      </rPr>
      <t xml:space="preserve"> от емисии на държавни (общински) ценни книжа (-)</t>
    </r>
  </si>
  <si>
    <t>Разходи за лихви по заеми от страната</t>
  </si>
  <si>
    <r>
      <t xml:space="preserve">Разходи за лихви по </t>
    </r>
    <r>
      <rPr>
        <b/>
        <i/>
        <sz val="12"/>
        <rFont val="Times New Roman CYR"/>
        <family val="1"/>
        <charset val="204"/>
      </rPr>
      <t>други заеми от страната</t>
    </r>
  </si>
  <si>
    <t>Разходи за лихви по заеми от други държави</t>
  </si>
  <si>
    <t>Разходи за лихви по заеми от международни организации и институции</t>
  </si>
  <si>
    <t>Разходи за лихви по заеми от банки и други финансови институции от чужбина</t>
  </si>
  <si>
    <t>Други разходи за лихви</t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</si>
  <si>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</si>
  <si>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</si>
  <si>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</si>
  <si>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суми по 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 xml:space="preserve">активирани гаранции </t>
    </r>
    <r>
      <rPr>
        <i/>
        <sz val="12"/>
        <rFont val="Times New Roman CYR"/>
        <family val="1"/>
        <charset val="204"/>
      </rPr>
      <t>(-)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</si>
  <si>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 </t>
    </r>
    <r>
      <rPr>
        <b/>
        <i/>
        <sz val="12"/>
        <rFont val="Times New Roman CYR"/>
        <family val="1"/>
        <charset val="204"/>
      </rPr>
      <t>местни лица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</si>
  <si>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</t>
    </r>
    <r>
      <rPr>
        <b/>
        <i/>
        <sz val="12"/>
        <rFont val="Times New Roman CYR"/>
        <family val="1"/>
        <charset val="204"/>
      </rPr>
      <t>чуждестранни лица</t>
    </r>
  </si>
  <si>
    <t>Вноска в бюджета на Европейския съюз</t>
  </si>
  <si>
    <t>ресурс на база брутен национален доход</t>
  </si>
  <si>
    <t>корекция за Обединеното кралство</t>
  </si>
  <si>
    <t>традиционни собствени ресурси - мита</t>
  </si>
  <si>
    <t>традиционни собствени ресурси - такси върху производството на захар и изоглюкоза</t>
  </si>
  <si>
    <t>Здравно-осигурителни плащания</t>
  </si>
  <si>
    <t>Стипендии</t>
  </si>
  <si>
    <t>Пенсии</t>
  </si>
  <si>
    <t>Текущи трансфери, обезщетения и помощи за домакинствата</t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</si>
  <si>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осигуряване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</si>
  <si>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подпомагане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</si>
  <si>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решение на общинския съвет</t>
    </r>
  </si>
  <si>
    <r>
      <t>текущи трансфери за домакинства от средства на</t>
    </r>
    <r>
      <rPr>
        <b/>
        <i/>
        <sz val="12"/>
        <rFont val="Times New Roman Cyr"/>
        <charset val="204"/>
      </rPr>
      <t xml:space="preserve"> Европейския съюз</t>
    </r>
  </si>
  <si>
    <r>
      <t xml:space="preserve">текущи трансфери за домакинства по други </t>
    </r>
    <r>
      <rPr>
        <b/>
        <i/>
        <sz val="12"/>
        <rFont val="Times New Roman Cyr"/>
        <charset val="204"/>
      </rPr>
      <t>международни програми и споразумения</t>
    </r>
  </si>
  <si>
    <r>
      <t>други</t>
    </r>
    <r>
      <rPr>
        <sz val="12"/>
        <rFont val="Times New Roman CYR"/>
        <family val="1"/>
        <charset val="204"/>
      </rPr>
      <t xml:space="preserve"> текущи трансфери за домакинствата</t>
    </r>
  </si>
  <si>
    <t>за текуща дейност</t>
  </si>
  <si>
    <r>
      <t xml:space="preserve">за осъществяване на </t>
    </r>
    <r>
      <rPr>
        <b/>
        <i/>
        <sz val="12"/>
        <rFont val="Times New Roman CYR"/>
        <family val="1"/>
        <charset val="204"/>
      </rPr>
      <t>болнична помощ</t>
    </r>
    <r>
      <rPr>
        <sz val="12"/>
        <rFont val="Times New Roman CYR"/>
        <family val="1"/>
        <charset val="204"/>
      </rPr>
      <t xml:space="preserve"> </t>
    </r>
  </si>
  <si>
    <r>
      <t>други</t>
    </r>
    <r>
      <rPr>
        <sz val="12"/>
        <rFont val="Times New Roman CYR"/>
        <family val="1"/>
        <charset val="204"/>
      </rPr>
      <t xml:space="preserve"> субсидии и плащания</t>
    </r>
  </si>
  <si>
    <t>Разходи за членски внос и участие в нетърговски организации и дейности</t>
  </si>
  <si>
    <t>Основен ремонт на дълготрайни материални активи</t>
  </si>
  <si>
    <t>Придобиване на дълготрайни материални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</si>
  <si>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компютри и хардуер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</si>
  <si>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сгради</t>
    </r>
  </si>
  <si>
    <t>предоставени трансфери от ДБ за БАН</t>
  </si>
  <si>
    <t>Трансфери между ЦБ и сметки за средствата от ЕС (нето)</t>
  </si>
  <si>
    <t>Трансфери между бюджети (нето)</t>
  </si>
  <si>
    <t>вътрешни трансфери в системата на първостепенния разпоредител (+/-)</t>
  </si>
  <si>
    <t>Трансфери между бюджети и сметки за средствата от ЕС (нето)</t>
  </si>
  <si>
    <t>Трансфери между сметки за средствата от ЕС (нето)</t>
  </si>
  <si>
    <r>
      <t xml:space="preserve">Разчети с подведомствени разпоредители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(-)</t>
    </r>
  </si>
  <si>
    <r>
      <t xml:space="preserve">Разчети с първостепенен разпоредител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(+)</t>
    </r>
  </si>
  <si>
    <t>Трансфери за поети осигурителни вноски и данъци</t>
  </si>
  <si>
    <t>Временни безлихвени заеми между бюджети и сметки за средствата от ЕС (нето)</t>
  </si>
  <si>
    <t>наказателни лихви за данъци, мита и осигурителни вноски</t>
  </si>
  <si>
    <t>постъпления от продажба на квоти за емисии на парникови газове</t>
  </si>
  <si>
    <t>Разпределени към администратори от чужбина средства по международни програми и договори (-)</t>
  </si>
  <si>
    <t>разпределени към чужбина текущи трансфери по програми на Европейския съюз (-)</t>
  </si>
  <si>
    <t>разпределени към чужбина текущи трансфери по програми на други държави (-)</t>
  </si>
  <si>
    <t>разпределени към чужбина капиталови трансфери по програми на други държави (-)</t>
  </si>
  <si>
    <t>разпределени към чужбина текущи трансфери по програми на други международни организации (-)</t>
  </si>
  <si>
    <t>разпределени към чужбина капиталови трансфери по програми на други международни организации  (-)</t>
  </si>
  <si>
    <t>разпределени към чужбина текущи трансфери по други чуждестранни дарения и помощи (-)</t>
  </si>
  <si>
    <t>разпределени към чужбина капиталови трансфери по други чуждестранни дарения и помощи (-)</t>
  </si>
  <si>
    <t>Платени данъци, такси и административни санкции</t>
  </si>
  <si>
    <t>Предоставени текущи и капиталови трансфери за чужбина</t>
  </si>
  <si>
    <r>
      <t>текущи</t>
    </r>
    <r>
      <rPr>
        <sz val="12"/>
        <rFont val="Times New Roman CYR"/>
        <family val="1"/>
        <charset val="204"/>
      </rPr>
      <t xml:space="preserve"> трансфери за чужбина</t>
    </r>
  </si>
  <si>
    <r>
      <t>капиталови</t>
    </r>
    <r>
      <rPr>
        <sz val="12"/>
        <rFont val="Times New Roman CYR"/>
        <family val="1"/>
        <charset val="204"/>
      </rPr>
      <t xml:space="preserve"> трансфери за чужбина</t>
    </r>
  </si>
  <si>
    <t>Трансфери от ЦБ за други бюджети (нето)</t>
  </si>
  <si>
    <r>
      <t xml:space="preserve">трансфери между ЦБ и </t>
    </r>
    <r>
      <rPr>
        <b/>
        <i/>
        <sz val="12"/>
        <rFont val="Times New Roman CYR"/>
        <family val="1"/>
        <charset val="204"/>
      </rPr>
      <t>бюджети по държавния бюджет</t>
    </r>
  </si>
  <si>
    <t>възстановени трансфери в ЦБ от бюджети на общини</t>
  </si>
  <si>
    <r>
      <t xml:space="preserve">целеви субсидии от ЦБ </t>
    </r>
    <r>
      <rPr>
        <b/>
        <i/>
        <sz val="12"/>
        <rFont val="Times New Roman CYR"/>
        <family val="1"/>
        <charset val="204"/>
      </rPr>
      <t>за капиталови разходи за общини</t>
    </r>
  </si>
  <si>
    <t>други целеви трансфери от ЦБ за общини</t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</si>
  <si>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Държавното обществено осигуряване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</si>
  <si>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НЗОК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</si>
  <si>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БНТ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</si>
  <si>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БНР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</si>
  <si>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БТА</t>
    </r>
  </si>
  <si>
    <t>трансфери  между ЦБ и други бюджети</t>
  </si>
  <si>
    <t>Трансфери между бюджета на бюджетната организация и ЦБ (нето)</t>
  </si>
  <si>
    <t>получени от общини целеви субсидии от ЦБ за капиталови разходи (+)</t>
  </si>
  <si>
    <t>предоставени трансфери от ДБ за държавните висши училища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</si>
  <si>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</si>
  <si>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r>
      <t>друго финансиране</t>
    </r>
    <r>
      <rPr>
        <sz val="12"/>
        <rFont val="Times New Roman CYR"/>
        <family val="1"/>
        <charset val="204"/>
      </rPr>
      <t xml:space="preserve"> от чужбина (+)</t>
    </r>
  </si>
  <si>
    <r>
      <t>други погашения и плащания</t>
    </r>
    <r>
      <rPr>
        <sz val="12"/>
        <rFont val="Times New Roman CYR"/>
        <family val="1"/>
        <charset val="204"/>
      </rPr>
      <t xml:space="preserve"> по финансиране от чужбина (-)</t>
    </r>
  </si>
  <si>
    <r>
      <t>краткосрочни</t>
    </r>
    <r>
      <rPr>
        <sz val="12"/>
        <rFont val="Times New Roman CYR"/>
        <family val="1"/>
        <charset val="204"/>
      </rPr>
      <t xml:space="preserve">  ДЦК (ОбЦК) емитирани на международните капиталови пазари (+)</t>
    </r>
  </si>
  <si>
    <r>
      <t>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</si>
  <si>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 краткосрочни </t>
    </r>
    <r>
      <rPr>
        <sz val="12"/>
        <rFont val="Times New Roman CYR"/>
        <family val="1"/>
        <charset val="204"/>
      </rPr>
      <t>ДЦК (ОбЦК) емитирани на международните капиталови пазари (-)</t>
    </r>
  </si>
  <si>
    <t>разчети между първостепенни разпоредители за централизация на средства (+/-)</t>
  </si>
  <si>
    <t>разчети между първостепенни разпоредители за плащания в СЕБРА (+/-)</t>
  </si>
  <si>
    <t>събрани средства и извършени плащания от/за общински бюджети (+/-)</t>
  </si>
  <si>
    <t>събрани средства и извършени плащания от/за социалноосигурителни фондове (+/-)</t>
  </si>
  <si>
    <t>събрани средства и извършени плащания от/за други бюджети (+/-)</t>
  </si>
  <si>
    <t>събрани средства и извършени плащания от/за ЦБ (+/-)</t>
  </si>
  <si>
    <t>събрани средства и извършени плащания от/за бюджети по държавния бюджет (+/-)</t>
  </si>
  <si>
    <t>Национален осигрителен инститт - фонд "Гарантирани вземания на работници и служители"</t>
  </si>
  <si>
    <t>Национална здравноосигурителна каса</t>
  </si>
  <si>
    <t>разходи за договорни санкции и неустойки, съдебни обезщетения и разноски</t>
  </si>
  <si>
    <r>
      <t>Разходи за лихви по заеми от</t>
    </r>
    <r>
      <rPr>
        <b/>
        <i/>
        <sz val="12"/>
        <rFont val="Times New Roman CYR"/>
        <family val="1"/>
        <charset val="204"/>
      </rPr>
      <t xml:space="preserve"> банки в страната</t>
    </r>
  </si>
  <si>
    <t>придобиване на програмни продукти и лицензи за програмни продукти</t>
  </si>
  <si>
    <t>други възстановени в ЦБ трансфери от бюджети</t>
  </si>
  <si>
    <t>Предоставени субсидии от държавния бюджет за БАН и държавните висши училища (нето)</t>
  </si>
  <si>
    <t>получени от държавните висши училища  трансфери от ДБ (+)</t>
  </si>
  <si>
    <t>получени от БАН трансфери от ДБ (+)</t>
  </si>
  <si>
    <t>трансфери от/за сметки за чужди средства - предоставени трансфери (-)</t>
  </si>
  <si>
    <t>Суми по разчети за поети осигурителни вноски и данъци</t>
  </si>
  <si>
    <t>4. Помощи и дарения от чужбина</t>
  </si>
  <si>
    <t>§§ 83; 85 - 88; 92-02; 93</t>
  </si>
  <si>
    <t>§§ 83; 85 - 86 и 92-02</t>
  </si>
  <si>
    <t>Район Банкя</t>
  </si>
  <si>
    <t>Район Витоша</t>
  </si>
  <si>
    <t xml:space="preserve">Район Възраждане </t>
  </si>
  <si>
    <t>Район Връбница</t>
  </si>
  <si>
    <t>Район Илинден</t>
  </si>
  <si>
    <t>Район Искър</t>
  </si>
  <si>
    <t>Район Изгрев</t>
  </si>
  <si>
    <t>Район Красна Поляна</t>
  </si>
  <si>
    <t xml:space="preserve">2.3 Глоби, санкции и наказателни лихви </t>
  </si>
  <si>
    <t xml:space="preserve">2.4  Други неданъчни приходи </t>
  </si>
  <si>
    <t xml:space="preserve"> - получени трансфери (+)</t>
  </si>
  <si>
    <t xml:space="preserve"> - предоставени трансфери (-)</t>
  </si>
  <si>
    <t>- предоставени трансфери (-)</t>
  </si>
  <si>
    <t>- получени трансфери (+)</t>
  </si>
  <si>
    <t>обща субсидия и други трансфери за държавни дейности от ЦБ за общини</t>
  </si>
  <si>
    <r>
      <t xml:space="preserve">обща </t>
    </r>
    <r>
      <rPr>
        <b/>
        <i/>
        <sz val="12"/>
        <rFont val="Times New Roman CYR"/>
        <family val="1"/>
        <charset val="204"/>
      </rPr>
      <t>изравнителна</t>
    </r>
    <r>
      <rPr>
        <sz val="12"/>
        <rFont val="Times New Roman CYR"/>
        <family val="1"/>
        <charset val="204"/>
      </rPr>
      <t xml:space="preserve"> субсидия и други трансфери за местни дейности от ЦБ</t>
    </r>
    <r>
      <rPr>
        <b/>
        <i/>
        <sz val="12"/>
        <rFont val="Times New Roman CYR"/>
        <family val="1"/>
        <charset val="204"/>
      </rPr>
      <t xml:space="preserve"> за общини</t>
    </r>
  </si>
  <si>
    <t>3. Помощи и  дарения от страната</t>
  </si>
  <si>
    <t>Помощи и дарения от страната</t>
  </si>
  <si>
    <r>
      <t>текущи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family val="1"/>
        <charset val="204"/>
      </rPr>
      <t>от страната</t>
    </r>
  </si>
  <si>
    <r>
      <t>капиталови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страната</t>
    </r>
  </si>
  <si>
    <t>Помощи и дарения от чужбина</t>
  </si>
  <si>
    <t>§ 65</t>
  </si>
  <si>
    <t xml:space="preserve">             нетни приходи от продажба на услуги, стоки и продукция</t>
  </si>
  <si>
    <t>в т. ч. временни безлихвени заеми</t>
  </si>
  <si>
    <t>в т. ч. трансфери за отчислени приходи</t>
  </si>
  <si>
    <t>под.§ 24-01</t>
  </si>
  <si>
    <t>под.§ 24-04</t>
  </si>
  <si>
    <t>под.§§ 24-05 и 24-06</t>
  </si>
  <si>
    <t>§§ 25 - 27</t>
  </si>
  <si>
    <t xml:space="preserve">§§ 25 - 28; 29-69/29-70 и 29-92 </t>
  </si>
  <si>
    <t>под.§;57-01</t>
  </si>
  <si>
    <t>§§ 74 - 78</t>
  </si>
  <si>
    <t>под.§§ 80-11/80-12; 80-31/80-32; 80-51/80-52 и 80-97</t>
  </si>
  <si>
    <t>под.§§ 80-17/80-18; 80-37/80-38; 80-57/80-58; 80-80 и 80-98;</t>
  </si>
  <si>
    <t>под. § 92-01</t>
  </si>
  <si>
    <t>под. §§ 95-21и 95-22</t>
  </si>
  <si>
    <t>под. §§ 95-28/95-29 и 95-49</t>
  </si>
  <si>
    <t>под. § 71-01 и § 72-01</t>
  </si>
  <si>
    <t xml:space="preserve">под. § 71-02 и § 72-02 </t>
  </si>
  <si>
    <t xml:space="preserve"> § 73</t>
  </si>
  <si>
    <t>под. § 79-01</t>
  </si>
  <si>
    <t>под. § 79-02</t>
  </si>
  <si>
    <t>под. §§ 95-01 до 95-06</t>
  </si>
  <si>
    <t>под. §§ 95-07 до 95-13</t>
  </si>
  <si>
    <t>под. § 95-14</t>
  </si>
  <si>
    <t xml:space="preserve">            остатък в лв.равн. по валутни сметки и каса в чужбина от предх. период </t>
  </si>
  <si>
    <t xml:space="preserve">§§ 01 - 20  </t>
  </si>
  <si>
    <t>§§ 43 - 45; 49</t>
  </si>
  <si>
    <t>§§ 51 - 54</t>
  </si>
  <si>
    <t>§ 55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</si>
  <si>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</si>
  <si>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</si>
  <si>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</si>
  <si>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</si>
  <si>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>§ 33</t>
  </si>
  <si>
    <t xml:space="preserve">VI. Финансиране </t>
  </si>
  <si>
    <t xml:space="preserve">          постъпления от продажби на държавния резерв (-)</t>
  </si>
  <si>
    <t>(-)под.§ 40-71</t>
  </si>
  <si>
    <t>§ 40 с изключение на под.§ 40-71</t>
  </si>
  <si>
    <t>ИЗБЕРЕТЕ ДЕЙНОСТ</t>
  </si>
  <si>
    <r>
      <t>101</t>
    </r>
    <r>
      <rPr>
        <i/>
        <sz val="12"/>
        <rFont val="Times New Roman CYR"/>
        <family val="1"/>
        <charset val="204"/>
      </rPr>
      <t xml:space="preserve"> Централни държавни органи</t>
    </r>
  </si>
  <si>
    <r>
      <t>103</t>
    </r>
    <r>
      <rPr>
        <i/>
        <sz val="12"/>
        <rFont val="Times New Roman CYR"/>
        <family val="1"/>
        <charset val="204"/>
      </rPr>
      <t xml:space="preserve"> Централни държавни органи по образованието</t>
    </r>
  </si>
  <si>
    <t>104 Централни държавни органи по здравеопазването</t>
  </si>
  <si>
    <t>105 Централни държавни органи по социалното осигуряването</t>
  </si>
  <si>
    <t>106 Централни държавни органи по регионалното развитие и благоустройство</t>
  </si>
  <si>
    <t>107 Централни държавни органи по културата и спорта</t>
  </si>
  <si>
    <t>108 Централни държавни органи по икономическите дейности и услуги</t>
  </si>
  <si>
    <t>111 Контролни органи</t>
  </si>
  <si>
    <t>115 Управление, контрол и регулиране на външните работи</t>
  </si>
  <si>
    <t>116 Посолства, консулства, представителства и мисии в чужбина</t>
  </si>
  <si>
    <t>117 Държавни и общински служби и дейности по изборите</t>
  </si>
  <si>
    <t>121 Областни администрации</t>
  </si>
  <si>
    <t>122 Общинска администрация</t>
  </si>
  <si>
    <t xml:space="preserve">123 Общински съвети </t>
  </si>
  <si>
    <t>125 Членове на Европейския парламент от Република България</t>
  </si>
  <si>
    <t>128 Международни програми и споразумения, дарения и помощи от чужбина</t>
  </si>
  <si>
    <t>139 Други изпълнителни и законодателни органи</t>
  </si>
  <si>
    <t>141 Статистически институт,служби и дейности,социологически проучвания и анкети</t>
  </si>
  <si>
    <t>142 Общоикономическо и социално програмиране и прогнозиране</t>
  </si>
  <si>
    <t>143 Регистрация и контрол на чуждестранните инвестиции</t>
  </si>
  <si>
    <t>144 Служби и дейности за връзки с българите в чужбина</t>
  </si>
  <si>
    <t>145 Служби и дейности за подпомагане на бежанците</t>
  </si>
  <si>
    <t>146 Управление и администриране на получена чуждестранна помощ</t>
  </si>
  <si>
    <t>147 Управление на държавния резерв и военновременните запаси</t>
  </si>
  <si>
    <t>148 Управление на гражд.администрация и административнообслужване на населението</t>
  </si>
  <si>
    <t>149 Други общи служби</t>
  </si>
  <si>
    <t>151 Ликвидационна комисия за закрити бюджетни организации</t>
  </si>
  <si>
    <t>158 Международни програми и споразумения, дарения и помощи от чужбина</t>
  </si>
  <si>
    <t>161 Организация и управление на научните изследвания и дейности</t>
  </si>
  <si>
    <t>162 Научноизследователско дело</t>
  </si>
  <si>
    <t>163 Научноизследователски институти и центрове</t>
  </si>
  <si>
    <t>168 Международни програми и споразумения, дарения и помощи от чужбина</t>
  </si>
  <si>
    <t>179 Други дейности на науката</t>
  </si>
  <si>
    <t>201 Дейности по отбраната</t>
  </si>
  <si>
    <t>205 Участие на Република България в НАТО</t>
  </si>
  <si>
    <t>206 Мироопазващи мисии в чужбина</t>
  </si>
  <si>
    <t>215 Приложни научни изследвания в областта на отбраната</t>
  </si>
  <si>
    <t>218 Международни програми и споразумения, дарения и помощи от чужбина</t>
  </si>
  <si>
    <t>219 Други дейности по отбраната</t>
  </si>
  <si>
    <t>221 Полиция и вътрешен ред</t>
  </si>
  <si>
    <t>222 Национална служба за охрана</t>
  </si>
  <si>
    <t>224 Противопожарна охрана</t>
  </si>
  <si>
    <t>225 Приложни научни изследвания в областта на вътрешния ред и сигурност</t>
  </si>
  <si>
    <t>228 Международни програми и споразумения, дарения и помощи от чужбина</t>
  </si>
  <si>
    <t>239 Други дейности по вътрешната сигурност</t>
  </si>
  <si>
    <t>241 Висш съдебен съвет</t>
  </si>
  <si>
    <t>242 Върховен административен съд</t>
  </si>
  <si>
    <t>243 Върховен касационен съд</t>
  </si>
  <si>
    <t>244 Прокуратура</t>
  </si>
  <si>
    <t>245 Национална следствена служба</t>
  </si>
  <si>
    <t>246 Съдилища</t>
  </si>
  <si>
    <t>247 Окръжни следствени служби</t>
  </si>
  <si>
    <t>248 Инспекторат към Висшия съдебен съвет</t>
  </si>
  <si>
    <t>249 Национален институт на правосъдието</t>
  </si>
  <si>
    <t>258 Международни програми и споразумения, дарения и помощи от чужбина</t>
  </si>
  <si>
    <t>259 Други дейности на съдебната власт</t>
  </si>
  <si>
    <t>261 Места за лишаване от свобода</t>
  </si>
  <si>
    <t>268 Международни програми и споразумения, дарения и помощи от чужбина</t>
  </si>
  <si>
    <t>279 Други дейности на администрацията на затворите</t>
  </si>
  <si>
    <t>281 Неотложна дейност по защита на населението и националното стопанство</t>
  </si>
  <si>
    <t>282 Отбранително-мобилизационна подготовка, поддържане на запаси и мощности</t>
  </si>
  <si>
    <t>283 Превантивна дейност за намаляване на вредните последствия от бедствия и аварии</t>
  </si>
  <si>
    <t>284 Ликвидиране на последици от стихийни бедствия и производствени аварии</t>
  </si>
  <si>
    <t>285 Доброволни формирования за защита при бедствия</t>
  </si>
  <si>
    <t>288 Международни програми и споразумения, дарения и помощи от чужбина</t>
  </si>
  <si>
    <t>289 Други дейности за защита на населението при стихийни бедствия и аварии</t>
  </si>
  <si>
    <t>301 Управление, контрол, регулиране и лицензиране на дейности по образованието</t>
  </si>
  <si>
    <t>318 Подготвителна група в училище</t>
  </si>
  <si>
    <t>324 Спортни училища</t>
  </si>
  <si>
    <t>332 Общежития</t>
  </si>
  <si>
    <t>333 Ученически почивни лагери</t>
  </si>
  <si>
    <t>349 Приложни научни изследвания в областта на образованието</t>
  </si>
  <si>
    <t>359 Други дейности за децата</t>
  </si>
  <si>
    <t>369 Други дейности за младежта</t>
  </si>
  <si>
    <t>Комисия за предотвратяване и установяване на конфликт на интереси</t>
  </si>
  <si>
    <t>Централна избирателна комисия</t>
  </si>
  <si>
    <t>Комисия за публичен надзор над регистрираните одитори</t>
  </si>
  <si>
    <t>Държавен фонд "Земеделие"</t>
  </si>
  <si>
    <t>Национално бюро за контрол на специалните разузнавателни средства</t>
  </si>
  <si>
    <t>Държавна агенция „Технически операции”</t>
  </si>
  <si>
    <t>Централен бюджет</t>
  </si>
  <si>
    <t>(+ § 57 - под.§ 40-71)</t>
  </si>
  <si>
    <t xml:space="preserve">            възстановени суми по заеми от крайни бенифициенти</t>
  </si>
  <si>
    <t xml:space="preserve">            предоставени заеми към крайни бенифициенти</t>
  </si>
  <si>
    <t>§§ 30 - 31; 60</t>
  </si>
  <si>
    <t>§§ 36 - 37 и §§ 41 - 42</t>
  </si>
  <si>
    <t xml:space="preserve">         трансфери за отчислени постъпления</t>
  </si>
  <si>
    <t xml:space="preserve"> </t>
  </si>
  <si>
    <t xml:space="preserve">за периода от </t>
  </si>
  <si>
    <t>(в лева)</t>
  </si>
  <si>
    <t>под-§§</t>
  </si>
  <si>
    <t xml:space="preserve"> 0 1 ¦</t>
  </si>
  <si>
    <t>Данък върху доходите на физически лица:</t>
  </si>
  <si>
    <r>
      <t xml:space="preserve">от доходи по </t>
    </r>
    <r>
      <rPr>
        <b/>
        <i/>
        <sz val="12"/>
        <rFont val="Times New Roman CYR"/>
        <family val="1"/>
        <charset val="204"/>
      </rPr>
      <t>трудови, служебни и приравнени</t>
    </r>
    <r>
      <rPr>
        <sz val="12"/>
        <rFont val="Times New Roman CYR"/>
        <family val="1"/>
        <charset val="204"/>
      </rPr>
      <t xml:space="preserve"> на тях правоотношения</t>
    </r>
  </si>
  <si>
    <t>Корпоративен данък:</t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</si>
  <si>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</si>
  <si>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ДЦК</t>
    </r>
    <r>
      <rPr>
        <sz val="12"/>
        <rFont val="Times New Roman CYR"/>
        <family val="1"/>
        <charset val="204"/>
      </rPr>
      <t xml:space="preserve">, емитирани </t>
    </r>
    <r>
      <rPr>
        <b/>
        <i/>
        <sz val="12"/>
        <rFont val="Times New Roman CYR"/>
        <family val="1"/>
        <charset val="204"/>
      </rPr>
      <t xml:space="preserve">за структурната реформа </t>
    </r>
    <r>
      <rPr>
        <i/>
        <sz val="12"/>
        <rFont val="Times New Roman CYR"/>
        <family val="1"/>
        <charset val="204"/>
      </rPr>
      <t>(-)</t>
    </r>
  </si>
  <si>
    <t>IV. Вноска в бюджета на ЕС</t>
  </si>
  <si>
    <t xml:space="preserve">§§ 30 - 31; 32; 60 - 67; 69; 74 - 78 </t>
  </si>
  <si>
    <t>§§ 32; 61- 67;  74 - 78</t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</si>
  <si>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първичния пазар</t>
    </r>
    <r>
      <rPr>
        <sz val="12"/>
        <rFont val="Times New Roman CYR"/>
        <family val="1"/>
        <charset val="204"/>
      </rPr>
      <t xml:space="preserve"> (-)</t>
    </r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</si>
  <si>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вторичния пазар</t>
    </r>
    <r>
      <rPr>
        <sz val="12"/>
        <rFont val="Times New Roman CYR"/>
        <family val="1"/>
        <charset val="204"/>
      </rPr>
      <t xml:space="preserve"> (-)</t>
    </r>
  </si>
  <si>
    <r>
      <t>продажба</t>
    </r>
    <r>
      <rPr>
        <sz val="12"/>
        <rFont val="Times New Roman CYR"/>
        <family val="1"/>
        <charset val="204"/>
      </rPr>
      <t xml:space="preserve"> на държавни (общински) ценни книжа (+)</t>
    </r>
  </si>
  <si>
    <r>
      <t>получени погашения</t>
    </r>
    <r>
      <rPr>
        <sz val="12"/>
        <rFont val="Times New Roman CYR"/>
        <family val="1"/>
        <charset val="204"/>
      </rPr>
      <t xml:space="preserve"> по държавни (общински) ценни книжа (+)</t>
    </r>
  </si>
  <si>
    <r>
      <t xml:space="preserve">с </t>
    </r>
    <r>
      <rPr>
        <b/>
        <i/>
        <sz val="12"/>
        <rFont val="Times New Roman CYR"/>
        <family val="1"/>
        <charset val="204"/>
      </rPr>
      <t>чуждестранни</t>
    </r>
    <r>
      <rPr>
        <sz val="12"/>
        <rFont val="Times New Roman CYR"/>
        <family val="1"/>
        <charset val="204"/>
      </rPr>
      <t xml:space="preserve"> ценни книжа и финасови активи (+/-)</t>
    </r>
  </si>
  <si>
    <r>
      <t xml:space="preserve">с ценни книжа и финансови активи </t>
    </r>
    <r>
      <rPr>
        <b/>
        <i/>
        <sz val="12"/>
        <rFont val="Times New Roman CYR"/>
        <family val="1"/>
        <charset val="204"/>
      </rPr>
      <t>на местни лица /резиденти/</t>
    </r>
    <r>
      <rPr>
        <sz val="12"/>
        <rFont val="Times New Roman CYR"/>
        <family val="1"/>
        <charset val="204"/>
      </rPr>
      <t xml:space="preserve"> (+/-)</t>
    </r>
  </si>
  <si>
    <r>
      <t xml:space="preserve">чужди средства </t>
    </r>
    <r>
      <rPr>
        <sz val="12"/>
        <rFont val="Times New Roman CYR"/>
        <family val="1"/>
        <charset val="204"/>
      </rPr>
      <t>от други лица (небюджетни предприятия и физически лица) (+/-)</t>
    </r>
  </si>
  <si>
    <r>
      <t xml:space="preserve">плащания </t>
    </r>
    <r>
      <rPr>
        <sz val="12"/>
        <rFont val="Times New Roman Cyr"/>
        <charset val="204"/>
      </rPr>
      <t xml:space="preserve">за сметка на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(-)</t>
    </r>
  </si>
  <si>
    <t>626 Пречистване на отпадъчните води от населените места</t>
  </si>
  <si>
    <t>627 Управление на дейностите по отпадъците</t>
  </si>
  <si>
    <t>628 Международни програми и споразумения, дарения и помощи от чужбина</t>
  </si>
  <si>
    <t>629 Други дейности по опазване на околната среда</t>
  </si>
  <si>
    <t>701 Дейности по почивното дело и социалния отдих</t>
  </si>
  <si>
    <t>708 Международни програми и споразумения, дарения и помощи от чужбина</t>
  </si>
  <si>
    <t>711 Управление, контрол и регулиране на дейностите по спорта</t>
  </si>
  <si>
    <t>712 Детски и специализирани спортни школи</t>
  </si>
  <si>
    <t>713 Спорт за всички</t>
  </si>
  <si>
    <t>714 Спортни бази за спорт за всички</t>
  </si>
  <si>
    <t>718 Международни програми и споразумения, дарения и помощи от чужбина</t>
  </si>
  <si>
    <t>719 Други дейности по спорта и физическата култура</t>
  </si>
  <si>
    <t>731 Управление, контрол и регулиране на дейностите по културата</t>
  </si>
  <si>
    <t>732 Културни дейности</t>
  </si>
  <si>
    <t>733 Български културни институти в чужбина</t>
  </si>
  <si>
    <t>735 Театри</t>
  </si>
  <si>
    <t>736 Оперно - филхармонични дружества и опери</t>
  </si>
  <si>
    <t>737 Оркестри и ансамбли</t>
  </si>
  <si>
    <t>738 Читалища</t>
  </si>
  <si>
    <t>739 Музеи, худ. галерии, паметници на културата и етногр. комплекси с национален и регионален харакер</t>
  </si>
  <si>
    <t>740 Музеи, художествени галерии, паметници на културата и етнографски комплекси с местен харакер</t>
  </si>
  <si>
    <t>741 Радиотранслационни възли</t>
  </si>
  <si>
    <t>742 Радио</t>
  </si>
  <si>
    <t>743 Телевизия</t>
  </si>
  <si>
    <t>744 Филмотечно и фонотечно дело</t>
  </si>
  <si>
    <t>745 Обредни домове и зали</t>
  </si>
  <si>
    <t>746 Зоопаркове</t>
  </si>
  <si>
    <t>747 Държавен архив и териториални архиви</t>
  </si>
  <si>
    <t>748 Подпомагане развитието на културата</t>
  </si>
  <si>
    <t>751 Библиотеки с национален и регионален характер</t>
  </si>
  <si>
    <t>752 Градски библиотеки</t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</si>
  <si>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текущи банкови </t>
    </r>
    <r>
      <rPr>
        <b/>
        <i/>
        <sz val="12"/>
        <rFont val="Times New Roman CYR"/>
        <family val="1"/>
        <charset val="204"/>
      </rPr>
      <t>сметки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</si>
  <si>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</si>
  <si>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предоставени </t>
    </r>
    <r>
      <rPr>
        <b/>
        <i/>
        <sz val="12"/>
        <rFont val="Times New Roman CYR"/>
        <family val="1"/>
        <charset val="204"/>
      </rPr>
      <t>заеми</t>
    </r>
    <r>
      <rPr>
        <sz val="12"/>
        <rFont val="Times New Roman CYR"/>
        <family val="1"/>
        <charset val="204"/>
      </rPr>
      <t xml:space="preserve"> в страната и чужбина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</si>
  <si>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</si>
  <si>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държавни и общински ценни книжа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</si>
  <si>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дългови ценни книжа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местни и чуждестранни лица</t>
    </r>
  </si>
  <si>
    <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 за сметка на централния бюджет (+/-)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</si>
  <si>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други лихви</t>
    </r>
  </si>
  <si>
    <t>Държавни такси</t>
  </si>
  <si>
    <t>такси за административни и други услуги и дейности</t>
  </si>
  <si>
    <t>334 Повишаване на квалификацията</t>
  </si>
  <si>
    <t>336 Столове</t>
  </si>
  <si>
    <t>341 Академии, университети и висши училища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</si>
  <si>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 xml:space="preserve">общежития </t>
    </r>
    <r>
      <rPr>
        <sz val="12"/>
        <rFont val="Times New Roman CYR"/>
        <family val="1"/>
        <charset val="204"/>
      </rPr>
      <t>и други по образованието</t>
    </r>
  </si>
  <si>
    <r>
      <t xml:space="preserve">за </t>
    </r>
    <r>
      <rPr>
        <b/>
        <i/>
        <sz val="12"/>
        <rFont val="Times New Roman CYR"/>
        <family val="1"/>
        <charset val="204"/>
      </rPr>
      <t>технически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</si>
  <si>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административни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</si>
  <si>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откупуване на гробни места</t>
    </r>
  </si>
  <si>
    <r>
      <t>за</t>
    </r>
    <r>
      <rPr>
        <b/>
        <i/>
        <sz val="12"/>
        <rFont val="Times New Roman CYR"/>
        <family val="1"/>
        <charset val="204"/>
      </rPr>
      <t xml:space="preserve"> притежаване на куче</t>
    </r>
  </si>
  <si>
    <r>
      <t>други</t>
    </r>
    <r>
      <rPr>
        <sz val="12"/>
        <rFont val="Times New Roman CYR"/>
        <family val="1"/>
        <charset val="204"/>
      </rPr>
      <t xml:space="preserve"> общински такси</t>
    </r>
  </si>
  <si>
    <t>Глоби, санкции и наказателни лихви</t>
  </si>
  <si>
    <r>
      <t>конфискувани средства</t>
    </r>
    <r>
      <rPr>
        <sz val="12"/>
        <rFont val="Times New Roman CYR"/>
        <family val="1"/>
        <charset val="204"/>
      </rPr>
      <t xml:space="preserve"> и приходи от продажби на конфискувани и придобити от залог вещи</t>
    </r>
  </si>
  <si>
    <r>
      <t>глоби</t>
    </r>
    <r>
      <rPr>
        <sz val="12"/>
        <rFont val="Times New Roman CYR"/>
        <family val="1"/>
        <charset val="204"/>
      </rPr>
      <t>,</t>
    </r>
    <r>
      <rPr>
        <i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>санкции, неустойки, наказателни лихви, обезщетения и начети</t>
    </r>
  </si>
  <si>
    <r>
      <t>реализирани курсови разлики</t>
    </r>
    <r>
      <rPr>
        <sz val="12"/>
        <rFont val="Times New Roman CYR"/>
        <family val="1"/>
        <charset val="204"/>
      </rPr>
      <t xml:space="preserve"> от валутни операции (нето) (+/-)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</si>
  <si>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застрахователни обезщетения за ДМА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</si>
  <si>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други застрахователни обезщетения</t>
    </r>
  </si>
  <si>
    <r>
      <t>други</t>
    </r>
    <r>
      <rPr>
        <sz val="12"/>
        <rFont val="Times New Roman CYR"/>
        <family val="1"/>
        <charset val="204"/>
      </rPr>
      <t xml:space="preserve"> неданъчни приходи</t>
    </r>
  </si>
  <si>
    <t xml:space="preserve">Внесени ДДС и други данъци върху продажбите </t>
  </si>
  <si>
    <r>
      <t xml:space="preserve">внесен </t>
    </r>
    <r>
      <rPr>
        <b/>
        <i/>
        <sz val="12"/>
        <rFont val="Times New Roman CYR"/>
        <family val="1"/>
        <charset val="204"/>
      </rPr>
      <t>ДДС</t>
    </r>
    <r>
      <rPr>
        <sz val="12"/>
        <rFont val="Times New Roman CYR"/>
        <family val="1"/>
        <charset val="204"/>
      </rPr>
      <t xml:space="preserve"> (-)</t>
    </r>
  </si>
  <si>
    <r>
      <t xml:space="preserve">внесен </t>
    </r>
    <r>
      <rPr>
        <i/>
        <sz val="12"/>
        <rFont val="Times New Roman CYR"/>
        <charset val="204"/>
      </rPr>
      <t>данък върху приходите от стопанска дейност</t>
    </r>
    <r>
      <rPr>
        <sz val="12"/>
        <rFont val="Times New Roman CYR"/>
        <family val="1"/>
        <charset val="204"/>
      </rPr>
      <t xml:space="preserve"> на бюджетните предприятия (-)</t>
    </r>
  </si>
  <si>
    <r>
      <t xml:space="preserve">внесени </t>
    </r>
    <r>
      <rPr>
        <b/>
        <i/>
        <sz val="12"/>
        <rFont val="Times New Roman CYR"/>
        <family val="1"/>
        <charset val="204"/>
      </rPr>
      <t>други данъци</t>
    </r>
    <r>
      <rPr>
        <sz val="12"/>
        <rFont val="Times New Roman CYR"/>
        <family val="1"/>
        <charset val="204"/>
      </rPr>
      <t xml:space="preserve">,такси и вноски </t>
    </r>
    <r>
      <rPr>
        <b/>
        <i/>
        <sz val="12"/>
        <rFont val="Times New Roman CYR"/>
        <family val="1"/>
        <charset val="204"/>
      </rPr>
      <t>върху продажбите</t>
    </r>
    <r>
      <rPr>
        <sz val="12"/>
        <rFont val="Times New Roman CYR"/>
        <family val="1"/>
        <charset val="204"/>
      </rPr>
      <t xml:space="preserve"> (-)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</si>
  <si>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компютри и хардуер</t>
    </r>
  </si>
  <si>
    <t>в т. ч. стипендии</t>
  </si>
  <si>
    <t>§ 40</t>
  </si>
  <si>
    <t>под. § 98-30</t>
  </si>
  <si>
    <t xml:space="preserve">            в т. ч. покупко-продажба на валута (+/-) </t>
  </si>
  <si>
    <t>513 Помощи по Закона за интеграция на хората с увреждания</t>
  </si>
  <si>
    <t>514 Помощи за диагностика и лечение на социално слаби лица</t>
  </si>
  <si>
    <t>515 Помощи по Закона за закрила на детето</t>
  </si>
  <si>
    <t>516 Помощи по Закона за ветераните от войните</t>
  </si>
  <si>
    <t>517 Помощи по Закона за военноинвалидите и военнопострадалите</t>
  </si>
  <si>
    <t>518 Социални помощи и обезщетения по международни програми, помощи и дарения</t>
  </si>
  <si>
    <t>519 Други помощи и обезщетения</t>
  </si>
  <si>
    <t>521 Служби по социалното осигуряване (ДОО и др.)</t>
  </si>
  <si>
    <t>522 Дирекции за социално подпомагане</t>
  </si>
  <si>
    <t>524 Домашен социален патронаж</t>
  </si>
  <si>
    <t>525 Клубове на пенсионера, инвалида и др.</t>
  </si>
  <si>
    <t>526 Центрове за обществена подкрепа</t>
  </si>
  <si>
    <t>527 Звена "Майка и бебе"</t>
  </si>
  <si>
    <t>528 Център за работа с деца на улицата</t>
  </si>
  <si>
    <t>529 Кризисен център</t>
  </si>
  <si>
    <t>530 Център за настаняване от семеен тип</t>
  </si>
  <si>
    <t>531 Дейности за предотвратяване на трудови злополуки и професионални болести</t>
  </si>
  <si>
    <t>532 Програми за временна заетост</t>
  </si>
  <si>
    <t>533 Други програми и дейности за осигуряване на заетост</t>
  </si>
  <si>
    <t>534 Наблюдавани жилища</t>
  </si>
  <si>
    <t>535 Преходни жилища</t>
  </si>
  <si>
    <t>538 Програми за закрила на детето</t>
  </si>
  <si>
    <t>540 Домове за стари хора</t>
  </si>
  <si>
    <t>541 Домове за възрастни хора с увреждания</t>
  </si>
  <si>
    <t>545 Социален учебно-професионален център</t>
  </si>
  <si>
    <t>546 Домове за деца</t>
  </si>
  <si>
    <t>547 Център за временно настаняване</t>
  </si>
  <si>
    <t>548 Дневни центрове за стари хора</t>
  </si>
  <si>
    <t>550 Центрове за социална рехабилитация и интеграция</t>
  </si>
  <si>
    <t>551 Дневни центрове за лица с увреждания</t>
  </si>
  <si>
    <t>553 Приюти</t>
  </si>
  <si>
    <t>554 Защитени жилища</t>
  </si>
  <si>
    <t>556 Приложни научни изследвания в областта на социалното осигуряване и подпомагане</t>
  </si>
  <si>
    <t>561 Социален асистент</t>
  </si>
  <si>
    <t>562 Личен асистент</t>
  </si>
  <si>
    <t>588 Международни програми и споразумения, дарения и помощи от чужбина</t>
  </si>
  <si>
    <t>589 Други служби и дейности по социалното осигуряване, подпомагане и заетостта</t>
  </si>
  <si>
    <t>601 Управление, контрол и регулиране на дейностите по жил. строителство и териториално развитие</t>
  </si>
  <si>
    <t>602 Служби по кадастър, геодезия и регистрация на недвижимата собственост</t>
  </si>
  <si>
    <t>603 Водоснабдяване и канализация</t>
  </si>
  <si>
    <t>604 Осветление на улици и площади</t>
  </si>
  <si>
    <t>605 Бани и перални</t>
  </si>
  <si>
    <t>606 Изграждане, ремонт и поддържане на уличната мрежа</t>
  </si>
  <si>
    <t>618 Международни програми и споразумения, дарения и помощи от чужбина</t>
  </si>
  <si>
    <t>619 Други дейности по жилищното строителство, благоустройството и регионалното развитие</t>
  </si>
  <si>
    <t>621 Управление, контрол и регулиране на дейностите по опазване на околната среда</t>
  </si>
  <si>
    <t>622 Озеленяване</t>
  </si>
  <si>
    <t>623 Чистота</t>
  </si>
  <si>
    <t>624 Геозащита</t>
  </si>
  <si>
    <t>625 Приложни и научни изследвания  в областта на опазване на околната среда</t>
  </si>
  <si>
    <r>
      <t xml:space="preserve">изплатени суми от </t>
    </r>
    <r>
      <rPr>
        <b/>
        <i/>
        <sz val="12"/>
        <rFont val="Times New Roman CYR"/>
        <family val="1"/>
        <charset val="204"/>
      </rPr>
      <t>СБКО за облекло и други</t>
    </r>
    <r>
      <rPr>
        <sz val="12"/>
        <rFont val="Times New Roman CYR"/>
        <family val="1"/>
        <charset val="204"/>
      </rPr>
      <t xml:space="preserve"> на персонала, с характер на възнаграждение</t>
    </r>
  </si>
  <si>
    <r>
      <t>обезщетения</t>
    </r>
    <r>
      <rPr>
        <sz val="12"/>
        <rFont val="Times New Roman CYR"/>
        <family val="1"/>
        <charset val="204"/>
      </rPr>
      <t xml:space="preserve"> за персонала, с характер на възнаграждение</t>
    </r>
  </si>
  <si>
    <r>
      <t>други</t>
    </r>
    <r>
      <rPr>
        <sz val="12"/>
        <rFont val="Times New Roman CYR"/>
        <family val="1"/>
        <charset val="204"/>
      </rPr>
      <t>плащания и възнаграждения</t>
    </r>
  </si>
  <si>
    <t>трансфери от МТСП по програми за осигуряване на заетост (+/-)</t>
  </si>
  <si>
    <t>835 Дейности по железопътния транспорт</t>
  </si>
  <si>
    <t>836 Дейности по въздушния транспорт</t>
  </si>
  <si>
    <t>837 Дейности по водния транспорт</t>
  </si>
  <si>
    <t>838 Управление, контрол и регулиране на дейностите по комуникациите</t>
  </si>
  <si>
    <t>839 Пощи и далекосъобщения</t>
  </si>
  <si>
    <t>845 Приложни и научни изследвания  в областта на транспорта и съобщенията</t>
  </si>
  <si>
    <t>848 Международни програми и споразумения, дарения и помощи от чужбина</t>
  </si>
  <si>
    <t>849 Други дейности по транспорта,пътищата,пощите и далекосъобщенията</t>
  </si>
  <si>
    <t>851 Управление, контрол и регулиране на дейностите по промишлеността</t>
  </si>
  <si>
    <t>852 Управление, контрол и регулиране на дейностите по строителството</t>
  </si>
  <si>
    <t>853 Международни програми и споразумения, дарения и помощи от чужбина</t>
  </si>
  <si>
    <t>855 Приложни и научни изследвания  в областта на промишлеността и строителството</t>
  </si>
  <si>
    <t>858 Други дейности по промишлеността</t>
  </si>
  <si>
    <t>859 Други дейности по строителството</t>
  </si>
  <si>
    <t>861 Управление, контрол и регулиране на дейностите по туризма</t>
  </si>
  <si>
    <t>862 Туристически бази</t>
  </si>
  <si>
    <t>863 Специализирани спортно-туристически школи</t>
  </si>
  <si>
    <t>864 Международни програми и споразумения, дарения и помощи от чужбина</t>
  </si>
  <si>
    <t>865 Други дейности по туризма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</si>
  <si>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</si>
  <si>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транспортни средства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</si>
  <si>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стопански инвентар</t>
    </r>
  </si>
  <si>
    <r>
      <t xml:space="preserve">изграждане на </t>
    </r>
    <r>
      <rPr>
        <b/>
        <i/>
        <sz val="12"/>
        <rFont val="Times New Roman CYR"/>
        <family val="1"/>
        <charset val="204"/>
      </rPr>
      <t>инфраструктурни обекти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</si>
  <si>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 ДМА</t>
    </r>
  </si>
  <si>
    <t>Придобиване на нематериални дълготрайни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</si>
  <si>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</t>
    </r>
    <r>
      <rPr>
        <sz val="12"/>
        <rFont val="Times New Roman CYR"/>
        <family val="1"/>
        <charset val="204"/>
      </rPr>
      <t xml:space="preserve"> нематериални дълготрайни активи</t>
    </r>
  </si>
  <si>
    <t>872 Дворци, резиденции и стопанства</t>
  </si>
  <si>
    <t>873 Оздравителни програми за предприятия в изолация и ликвидация</t>
  </si>
  <si>
    <t>875 Органи и дейности по приватизация</t>
  </si>
  <si>
    <t>876 Органи по стандартизация и метрология</t>
  </si>
  <si>
    <t>877 Патентно дело</t>
  </si>
  <si>
    <t>878 Приюти за безстопанствени животни</t>
  </si>
  <si>
    <t>885 Приложни и научни изследвания  в други дейности по икономиката</t>
  </si>
  <si>
    <t>888 Структурни реформи</t>
  </si>
  <si>
    <t>897 Международни програми и споразумения, дарения и помощи от чужбина</t>
  </si>
  <si>
    <t>898 Други дейности по икономиката</t>
  </si>
  <si>
    <t>910 Разходи за лихви</t>
  </si>
  <si>
    <t>997 Други разходи некласифицирани по другите функции</t>
  </si>
  <si>
    <t xml:space="preserve">998 Резерв </t>
  </si>
  <si>
    <t xml:space="preserve">ИЗБЕРЕТЕ ОПЕРАТИВНА ПРОГРАМА </t>
  </si>
  <si>
    <t>КФ - ОП "ТРАНСПОРТ"</t>
  </si>
  <si>
    <t>98101</t>
  </si>
  <si>
    <t>98102</t>
  </si>
  <si>
    <t>ЕФРР - ОП "ТРАНСПОРТ"</t>
  </si>
  <si>
    <t>98201</t>
  </si>
  <si>
    <t>ЕФРР - ОП "РЕГИОНАЛНО РАЗВИТИЕ"</t>
  </si>
  <si>
    <t>98202</t>
  </si>
  <si>
    <t>ЕФРР - ОП "КОНКУРЕНТНОСПОСОБНОСТ"</t>
  </si>
  <si>
    <t>98204</t>
  </si>
  <si>
    <t>98205</t>
  </si>
  <si>
    <t>ЕФРР - ОП "ТЕХНИЧЕСКА ПОМОЩ"</t>
  </si>
  <si>
    <t>98210</t>
  </si>
  <si>
    <t>ЕСФ - ОП "ЧОВЕШКИ РЕСУРСИ"</t>
  </si>
  <si>
    <t>98301</t>
  </si>
  <si>
    <t>ЕСФ - ОП "АДМИНИСТРАТИВЕН КАПАЦИТЕТ"</t>
  </si>
  <si>
    <t>98302</t>
  </si>
  <si>
    <t>Народно събрание</t>
  </si>
  <si>
    <t>Администрация на президентството</t>
  </si>
  <si>
    <t xml:space="preserve">Министерски съвет </t>
  </si>
  <si>
    <t>Конституционен съд</t>
  </si>
  <si>
    <t>Сметна палата</t>
  </si>
  <si>
    <t>Висш съдебен съвет</t>
  </si>
  <si>
    <t>Министерство на финансите</t>
  </si>
  <si>
    <t>Министерство на външните работи</t>
  </si>
  <si>
    <t>Министерство на отбраната</t>
  </si>
  <si>
    <t>Министерство на вътрешните работи</t>
  </si>
  <si>
    <t>Министерство на правосъдието</t>
  </si>
  <si>
    <t>Министерство на труда и социалната политика</t>
  </si>
  <si>
    <t>Министерство на здравеопазването</t>
  </si>
  <si>
    <t xml:space="preserve">Министерство на образованието и науката </t>
  </si>
  <si>
    <t>Министерство на културата</t>
  </si>
  <si>
    <t>Министерство на околната среда и водите</t>
  </si>
  <si>
    <t>Министерство на земеделието и храните</t>
  </si>
  <si>
    <t>Министерство на транспорта, информационните технологии и съобщенията</t>
  </si>
  <si>
    <t>Министерство на младежта и спорта</t>
  </si>
  <si>
    <t>Държавна агенция  "Национална сигурност"</t>
  </si>
  <si>
    <t>НАИМЕНОВАНИЕ НА ПАРАГРАФИТЕ И ПОДПАРАГРАФИТЕ</t>
  </si>
  <si>
    <t xml:space="preserve"> 03 ¦</t>
  </si>
  <si>
    <t xml:space="preserve"> 04 ¦</t>
  </si>
  <si>
    <t>Трансфери на отчислени постъпления</t>
  </si>
  <si>
    <t>Разчети за извършени плащания в СЕБРА (+/-)</t>
  </si>
  <si>
    <t>Трансфери за поети осигурителни вноски за ДОО</t>
  </si>
  <si>
    <t>Временни безлихвени заеми между сметки за средствата от ЕС (нето)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</si>
  <si>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дялове и акции</t>
    </r>
    <r>
      <rPr>
        <sz val="12"/>
        <rFont val="Times New Roman CYR"/>
        <family val="1"/>
        <charset val="204"/>
      </rPr>
      <t xml:space="preserve"> и увеличение на капитала и капиталовите резерви (-)</t>
    </r>
  </si>
  <si>
    <t>Придобиване на земя</t>
  </si>
  <si>
    <t>Капиталови трансфери</t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</si>
  <si>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</si>
  <si>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</si>
  <si>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организации с нестопанска цел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</si>
  <si>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домакинствата</t>
    </r>
  </si>
  <si>
    <r>
      <t xml:space="preserve">плащания за попълване на </t>
    </r>
    <r>
      <rPr>
        <b/>
        <i/>
        <sz val="12"/>
        <rFont val="Times New Roman CYR"/>
        <family val="1"/>
        <charset val="204"/>
      </rPr>
      <t>държавния резерв</t>
    </r>
  </si>
  <si>
    <r>
      <t xml:space="preserve">плащания за изкупуване на </t>
    </r>
    <r>
      <rPr>
        <b/>
        <i/>
        <sz val="12"/>
        <rFont val="Times New Roman CYR"/>
        <family val="1"/>
        <charset val="204"/>
      </rPr>
      <t>земеделска продукция</t>
    </r>
  </si>
  <si>
    <r>
      <t xml:space="preserve">постъпления от продажба на държавния резерв </t>
    </r>
    <r>
      <rPr>
        <i/>
        <sz val="12"/>
        <color indexed="10"/>
        <rFont val="Times New Roman CYR"/>
        <charset val="204"/>
      </rPr>
      <t>(-)</t>
    </r>
  </si>
  <si>
    <t>Резерв за непредвидени и неотложни разходи</t>
  </si>
  <si>
    <t xml:space="preserve"> 0 6 ¦</t>
  </si>
  <si>
    <t>(5)</t>
  </si>
  <si>
    <t>трансфери между бюджети - получени трансфери (+)</t>
  </si>
  <si>
    <t>трансфери между бюджети - предоставени трансфери (-)</t>
  </si>
  <si>
    <t>Трансфери от/за сметки за чужди средства</t>
  </si>
  <si>
    <t>трансфери от/за сметки за чужди средства - получени трансфери (+)</t>
  </si>
  <si>
    <t>Трансфери за поети данъци върху доходите на физически лица</t>
  </si>
  <si>
    <t>Корективен трансфер за поети осигурителни вноски и данъци</t>
  </si>
  <si>
    <t>Разпределени суми на трансфери за поети осигурителни вноски и данъци (-)</t>
  </si>
  <si>
    <t>Временни безлихвени заеми между бюджети (нето)</t>
  </si>
  <si>
    <t xml:space="preserve">Временни безлихвени заеми от/за сметки за чужди средства (нето) </t>
  </si>
  <si>
    <t>суми по разчети м/у бюджети, сметки и фондове за поети осигурителни вноски и данъци</t>
  </si>
  <si>
    <t>step</t>
  </si>
  <si>
    <t>gotocell</t>
  </si>
  <si>
    <t>nextcell</t>
  </si>
  <si>
    <t>INF copyrf</t>
  </si>
  <si>
    <t>dejKN</t>
  </si>
  <si>
    <t>II.1. РАЗХОДИ ПО ДЕЙНОСТИ</t>
  </si>
  <si>
    <t>НАИМЕНОВАНИЯ НА ПАРАГРАФИТЕ И ПОДПАРАГРАФИТЕ</t>
  </si>
  <si>
    <t>(наименование на дейността)</t>
  </si>
  <si>
    <t>ресурс на база данък върху добавената стойност</t>
  </si>
  <si>
    <t>(3)</t>
  </si>
  <si>
    <t>(4)</t>
  </si>
  <si>
    <t>3. Трансфери за поети осигурителни вноски и данъци</t>
  </si>
  <si>
    <t>7.Суми по разчети за поети осигур, вноски и данъци</t>
  </si>
  <si>
    <t>окончателен данък  на местни и чуждестранни физически лица по чл. 37 и 38 от ЗДДФЛ</t>
  </si>
  <si>
    <r>
      <t xml:space="preserve">данък върху </t>
    </r>
    <r>
      <rPr>
        <b/>
        <sz val="12"/>
        <rFont val="Times New Roman Cyr"/>
        <charset val="204"/>
      </rPr>
      <t xml:space="preserve">дивидентите </t>
    </r>
    <r>
      <rPr>
        <sz val="12"/>
        <rFont val="Times New Roman Cyr"/>
        <charset val="204"/>
      </rPr>
      <t>и</t>
    </r>
    <r>
      <rPr>
        <b/>
        <sz val="12"/>
        <rFont val="Times New Roman Cyr"/>
        <charset val="204"/>
      </rPr>
      <t xml:space="preserve"> ликвидационните дялове</t>
    </r>
    <r>
      <rPr>
        <sz val="12"/>
        <rFont val="Times New Roman CYR"/>
        <family val="1"/>
        <charset val="204"/>
      </rPr>
      <t xml:space="preserve"> на</t>
    </r>
    <r>
      <rPr>
        <b/>
        <i/>
        <sz val="12"/>
        <rFont val="Times New Roman Cyr"/>
        <charset val="204"/>
      </rPr>
      <t xml:space="preserve"> физически лица</t>
    </r>
  </si>
  <si>
    <t>Разходи за лихви по емисии на държавни (общински) ценни книжа</t>
  </si>
  <si>
    <t>Национален фонд към Министерството на финансите</t>
  </si>
  <si>
    <t>Държавен фонд "Земеделие" - Разплащателна агенция</t>
  </si>
  <si>
    <t>Сметка към министъра на финансите за средствата от продажбата на предписани емисионни единици (§ 10, ал. 1 от ЗПФ)</t>
  </si>
  <si>
    <t>Национален осигурителен институт - Държавно обществено осигуряване</t>
  </si>
  <si>
    <t>Национален осигурителен институт - Учителски пенсионен фонд</t>
  </si>
  <si>
    <t>§§ 10; 19; 46</t>
  </si>
  <si>
    <t>§§ 39 - 42</t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</si>
  <si>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сгради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</si>
  <si>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</si>
  <si>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t>постъпления от продажба на транспортни средства</t>
  </si>
  <si>
    <t>постъпления от продажба на стопански инвентар</t>
  </si>
  <si>
    <t>постъпления от продажба на инфраструктурни обекти</t>
  </si>
  <si>
    <t>постъпления от продажба на други ДМА</t>
  </si>
  <si>
    <t>постъпления от продажба на нематериални дълготрайни активи</t>
  </si>
  <si>
    <t>постъпления от продажба на земя</t>
  </si>
  <si>
    <t>постъпления от продажба на земеделска продукция</t>
  </si>
  <si>
    <t>Приходи от концесии</t>
  </si>
  <si>
    <t>Приходи от лицензии за ползване на държавни/общински активи</t>
  </si>
  <si>
    <t>99-99</t>
  </si>
  <si>
    <t>II. РАЗХОДИ - РЕКАПИТУЛАЦИЯ ПО ПАРАГРАФИ И ПОДПАРАГРАФИ</t>
  </si>
  <si>
    <t xml:space="preserve"> 02 ¦</t>
  </si>
  <si>
    <t>Заплати и възнаграждения за персонала, нает по трудови и служебни правоотношения</t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</si>
  <si>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трудови правоотношения</t>
    </r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</si>
  <si>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служебни правоотношения</t>
    </r>
  </si>
  <si>
    <t>Други възнаграждения и плащания за персонала</t>
  </si>
  <si>
    <r>
      <t xml:space="preserve">за </t>
    </r>
    <r>
      <rPr>
        <b/>
        <i/>
        <sz val="12"/>
        <rFont val="Times New Roman CYR"/>
        <family val="1"/>
        <charset val="204"/>
      </rPr>
      <t>нещатен</t>
    </r>
    <r>
      <rPr>
        <sz val="12"/>
        <rFont val="Times New Roman CYR"/>
        <family val="1"/>
        <charset val="204"/>
      </rPr>
      <t xml:space="preserve"> персонал нает по </t>
    </r>
    <r>
      <rPr>
        <b/>
        <i/>
        <sz val="12"/>
        <rFont val="Times New Roman CYR"/>
        <family val="1"/>
        <charset val="204"/>
      </rPr>
      <t>трудови правоотношения</t>
    </r>
    <r>
      <rPr>
        <sz val="12"/>
        <rFont val="Times New Roman CYR"/>
        <family val="1"/>
        <charset val="204"/>
      </rPr>
      <t xml:space="preserve"> </t>
    </r>
  </si>
  <si>
    <r>
      <t xml:space="preserve">за персонала по </t>
    </r>
    <r>
      <rPr>
        <b/>
        <i/>
        <sz val="12"/>
        <rFont val="Times New Roman CYR"/>
        <family val="1"/>
        <charset val="204"/>
      </rPr>
      <t>извънтрудови правоотношения</t>
    </r>
  </si>
  <si>
    <t>Район Красно село</t>
  </si>
  <si>
    <t>Район Кремиковци</t>
  </si>
  <si>
    <t>Район Лозенец</t>
  </si>
  <si>
    <t>Район Люлин</t>
  </si>
  <si>
    <t>Район Младост</t>
  </si>
  <si>
    <t>Район Надежда</t>
  </si>
  <si>
    <t>Район Нови Искър</t>
  </si>
  <si>
    <t>Район Оборище</t>
  </si>
  <si>
    <t>Район Овча Купел</t>
  </si>
  <si>
    <t>Район Панчарево</t>
  </si>
  <si>
    <t>Район Подуяне</t>
  </si>
  <si>
    <t>Район Сердика</t>
  </si>
  <si>
    <t>Район Слатина</t>
  </si>
  <si>
    <t>Район Средец</t>
  </si>
  <si>
    <t>Район Студентска</t>
  </si>
  <si>
    <t>Район Триадица</t>
  </si>
  <si>
    <t>Столична община</t>
  </si>
  <si>
    <t>Получени/предоставени временни безлихвени заеми от/за ЦБ (нето)</t>
  </si>
  <si>
    <t>Придобиване на дялове, акции и съучастия (нето)</t>
  </si>
  <si>
    <r>
      <t xml:space="preserve">участия в </t>
    </r>
    <r>
      <rPr>
        <b/>
        <i/>
        <sz val="12"/>
        <rFont val="Times New Roman CYR"/>
        <family val="1"/>
        <charset val="204"/>
      </rPr>
      <t>съвместни</t>
    </r>
    <r>
      <rPr>
        <sz val="12"/>
        <rFont val="Times New Roman CYR"/>
        <family val="1"/>
        <charset val="204"/>
      </rPr>
      <t xml:space="preserve"> предприятия, активи и стопански дейности (-)</t>
    </r>
  </si>
  <si>
    <r>
      <t>постъпления</t>
    </r>
    <r>
      <rPr>
        <sz val="12"/>
        <rFont val="Times New Roman CYR"/>
        <family val="1"/>
        <charset val="204"/>
      </rPr>
      <t xml:space="preserve"> от продажби на дялове, акции, съучастия, и от ликвидационни дялове (+)</t>
    </r>
  </si>
  <si>
    <t>Предоставени кредити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</si>
  <si>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лихвени заеми (-)</t>
    </r>
  </si>
  <si>
    <r>
      <t>възстановени</t>
    </r>
    <r>
      <rPr>
        <sz val="12"/>
        <rFont val="Times New Roman CYR"/>
        <family val="1"/>
        <charset val="204"/>
      </rPr>
      <t xml:space="preserve"> главници по предоставени лихвени заеми (+)</t>
    </r>
  </si>
  <si>
    <t>Плащания по активирани гаранции, поръчителства и преоформен държавен дълг (нето)</t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</si>
  <si>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</si>
  <si>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</si>
  <si>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</si>
  <si>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средства</t>
    </r>
    <r>
      <rPr>
        <sz val="12"/>
        <rFont val="Times New Roman CYR"/>
        <family val="1"/>
        <charset val="204"/>
      </rPr>
      <t xml:space="preserve"> по активирани гаранции и поръчителства (+)</t>
    </r>
  </si>
  <si>
    <r>
      <t>вноски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  <r>
      <rPr>
        <sz val="12"/>
        <rFont val="Times New Roman CYR"/>
        <family val="1"/>
        <charset val="204"/>
      </rPr>
      <t xml:space="preserve"> (+)</t>
    </r>
  </si>
  <si>
    <r>
      <t xml:space="preserve">получени суми от </t>
    </r>
    <r>
      <rPr>
        <b/>
        <i/>
        <sz val="12"/>
        <rFont val="Times New Roman CYR"/>
        <family val="1"/>
        <charset val="204"/>
      </rPr>
      <t>банки в несъстоятелност</t>
    </r>
    <r>
      <rPr>
        <sz val="12"/>
        <rFont val="Times New Roman CYR"/>
        <family val="1"/>
        <charset val="204"/>
      </rPr>
      <t xml:space="preserve"> (+)</t>
    </r>
  </si>
  <si>
    <t>Предоставени заеми към крайни бенефициенти по държавни инвестиционни заеми (нето)</t>
  </si>
  <si>
    <r>
      <t>предоставени</t>
    </r>
    <r>
      <rPr>
        <sz val="12"/>
        <rFont val="Times New Roman CYR"/>
      </rPr>
      <t xml:space="preserve"> заеми на крайни бенефициенти (-)</t>
    </r>
  </si>
  <si>
    <r>
      <t>възстановени</t>
    </r>
    <r>
      <rPr>
        <sz val="12"/>
        <rFont val="Times New Roman CYR"/>
      </rPr>
      <t xml:space="preserve"> суми по предоставени заеми на крайни бенефиценти 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</si>
  <si>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</si>
  <si>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</si>
  <si>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</si>
  <si>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 xml:space="preserve">дългосрочни 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</si>
  <si>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</si>
  <si>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</si>
  <si>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</si>
  <si>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t>Step:</t>
  </si>
  <si>
    <t>&lt;------          ДЕЙНОСТ    -  код  по  ЕБК</t>
  </si>
  <si>
    <t>Date</t>
  </si>
  <si>
    <t>Name:</t>
  </si>
  <si>
    <t>"PRBK"</t>
  </si>
  <si>
    <t>"OP_LIST"  и "OP_LIST2"</t>
  </si>
  <si>
    <t>"EBK_DEIN" и "EBK_DEIN2"</t>
  </si>
  <si>
    <t>SMETKA</t>
  </si>
  <si>
    <t>(наименование на разпоредителя с бюджет)</t>
  </si>
  <si>
    <t>(наименование на първостепенния разпоредител с бюджет)</t>
  </si>
  <si>
    <t>такса ангажимент по заеми</t>
  </si>
  <si>
    <t>дофинансиране</t>
  </si>
  <si>
    <t>държавни дейности</t>
  </si>
  <si>
    <t>местни дейности</t>
  </si>
  <si>
    <t>суми по разчети м/у ЦБ,НОИ, НЗОК и НАП за поети осигурителни вноски</t>
  </si>
  <si>
    <t>суми по разчети м/у ЦБ и бюджетните организации за поети осигурителни вноски и данъци</t>
  </si>
  <si>
    <t>чужди средства от държавни/общински предприятия (+/-)</t>
  </si>
  <si>
    <r>
      <t>задължения по финансов лизинг и търговски кредит (</t>
    </r>
    <r>
      <rPr>
        <b/>
        <i/>
        <sz val="12"/>
        <rFont val="Times New Roman CYR"/>
        <family val="1"/>
        <charset val="204"/>
      </rPr>
      <t>+</t>
    </r>
    <r>
      <rPr>
        <sz val="12"/>
        <rFont val="Times New Roman CYR"/>
        <family val="1"/>
        <charset val="204"/>
      </rPr>
      <t>)</t>
    </r>
  </si>
  <si>
    <r>
      <t>погашения по финансов лизинг и търговски кредит</t>
    </r>
    <r>
      <rPr>
        <sz val="12"/>
        <rFont val="Times New Roman CYR"/>
        <family val="1"/>
        <charset val="204"/>
      </rPr>
      <t xml:space="preserve"> (</t>
    </r>
    <r>
      <rPr>
        <i/>
        <sz val="12"/>
        <rFont val="Times New Roman CYR"/>
        <family val="1"/>
        <charset val="204"/>
      </rPr>
      <t>-</t>
    </r>
    <r>
      <rPr>
        <sz val="12"/>
        <rFont val="Times New Roman CYR"/>
        <family val="1"/>
        <charset val="204"/>
      </rPr>
      <t>)</t>
    </r>
  </si>
  <si>
    <r>
      <t>операции в брой</t>
    </r>
    <r>
      <rPr>
        <sz val="12"/>
        <rFont val="Times New Roman CYR"/>
        <family val="1"/>
        <charset val="204"/>
      </rPr>
      <t xml:space="preserve"> между банка и каса (+/-)</t>
    </r>
  </si>
  <si>
    <r>
      <t xml:space="preserve">предоставяне (възстановяване) на средства по </t>
    </r>
    <r>
      <rPr>
        <b/>
        <i/>
        <sz val="12"/>
        <rFont val="Times New Roman CYR"/>
        <family val="1"/>
        <charset val="204"/>
      </rPr>
      <t>срочни депозити</t>
    </r>
    <r>
      <rPr>
        <sz val="12"/>
        <rFont val="Times New Roman CYR"/>
        <family val="1"/>
        <charset val="204"/>
      </rPr>
      <t xml:space="preserve"> (+/-)</t>
    </r>
  </si>
  <si>
    <r>
      <t xml:space="preserve">покупко-продажба на </t>
    </r>
    <r>
      <rPr>
        <b/>
        <i/>
        <sz val="12"/>
        <rFont val="Times New Roman CYR"/>
        <family val="1"/>
        <charset val="204"/>
      </rPr>
      <t>валута</t>
    </r>
    <r>
      <rPr>
        <sz val="12"/>
        <rFont val="Times New Roman CYR"/>
        <family val="1"/>
        <charset val="204"/>
      </rPr>
      <t xml:space="preserve"> (+/-)</t>
    </r>
  </si>
  <si>
    <r>
      <t xml:space="preserve">операции </t>
    </r>
    <r>
      <rPr>
        <b/>
        <i/>
        <sz val="12"/>
        <rFont val="Times New Roman CYR"/>
        <family val="1"/>
        <charset val="204"/>
      </rPr>
      <t>СЕБРА</t>
    </r>
    <r>
      <rPr>
        <i/>
        <sz val="12"/>
        <rFont val="Times New Roman CYR"/>
        <family val="1"/>
        <charset val="204"/>
      </rPr>
      <t xml:space="preserve"> - </t>
    </r>
    <r>
      <rPr>
        <b/>
        <i/>
        <sz val="12"/>
        <rFont val="Times New Roman CYR"/>
        <family val="1"/>
        <charset val="204"/>
      </rPr>
      <t>захранване на "сметки за наличности"</t>
    </r>
    <r>
      <rPr>
        <sz val="12"/>
        <rFont val="Times New Roman CYR"/>
        <family val="1"/>
        <charset val="204"/>
      </rPr>
      <t xml:space="preserve"> (+/-)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</si>
  <si>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</si>
  <si>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</si>
  <si>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</si>
  <si>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</t>
    </r>
    <r>
      <rPr>
        <b/>
        <i/>
        <sz val="12"/>
        <rFont val="Times New Roman Cyr"/>
        <charset val="204"/>
      </rPr>
      <t xml:space="preserve"> пазарни мерки 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</si>
  <si>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пазарни мерки (+)</t>
    </r>
  </si>
  <si>
    <t>плащания за сметка на средства на Европейския съюз от суми за преструктуриране (-)</t>
  </si>
  <si>
    <t xml:space="preserve"> постъпления от Европейския съюз - суми за преструктуриране (+)</t>
  </si>
  <si>
    <t>суми по разчети с централния бюджет за финансиране на плащания при недостиг на средства по сметки (+/-)</t>
  </si>
  <si>
    <r>
      <t>остатък</t>
    </r>
    <r>
      <rPr>
        <sz val="12"/>
        <rFont val="Times New Roman CYR"/>
        <family val="1"/>
        <charset val="204"/>
      </rPr>
      <t xml:space="preserve"> в</t>
    </r>
    <r>
      <rPr>
        <b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 xml:space="preserve">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</si>
  <si>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</si>
  <si>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 левове </t>
    </r>
    <r>
      <rPr>
        <b/>
        <i/>
        <sz val="12"/>
        <rFont val="Times New Roman CYR"/>
        <family val="1"/>
        <charset val="204"/>
      </rPr>
      <t>от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</si>
  <si>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остътък</t>
    </r>
    <r>
      <rPr>
        <sz val="12"/>
        <rFont val="Times New Roman CYR"/>
        <family val="1"/>
        <charset val="204"/>
      </rPr>
      <t xml:space="preserve"> 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</si>
  <si>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</si>
  <si>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</si>
  <si>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левове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</si>
  <si>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</si>
  <si>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 xml:space="preserve">преводи </t>
    </r>
    <r>
      <rPr>
        <b/>
        <i/>
        <sz val="12"/>
        <rFont val="Times New Roman CYR"/>
        <family val="1"/>
        <charset val="204"/>
      </rPr>
      <t>в процес на сетълмент (-/+)</t>
    </r>
  </si>
  <si>
    <r>
      <t xml:space="preserve"> </t>
    </r>
    <r>
      <rPr>
        <b/>
        <i/>
        <sz val="12"/>
        <rFont val="Times New Roman CYR"/>
        <family val="1"/>
        <charset val="204"/>
      </rPr>
      <t>преоценка</t>
    </r>
    <r>
      <rPr>
        <sz val="12"/>
        <rFont val="Times New Roman CYR"/>
        <family val="1"/>
        <charset val="204"/>
      </rPr>
      <t xml:space="preserve"> на валутни наличности </t>
    </r>
    <r>
      <rPr>
        <b/>
        <i/>
        <sz val="12"/>
        <rFont val="Times New Roman CYR"/>
        <family val="1"/>
        <charset val="204"/>
      </rPr>
      <t xml:space="preserve">(нереализирани курсови разлики) по сметки и средства в страната </t>
    </r>
    <r>
      <rPr>
        <sz val="12"/>
        <rFont val="Times New Roman CYR"/>
        <family val="1"/>
        <charset val="204"/>
      </rPr>
      <t xml:space="preserve"> (+/-)</t>
    </r>
  </si>
  <si>
    <t>преоценка на валутни наличности (нереализирани курсови разлики) по сметки и средства в чужбина (+/-)</t>
  </si>
  <si>
    <t>Касови операции, депозити, покупко-продажба на валута и сетълмент операции</t>
  </si>
  <si>
    <t>салдо по сметката на ЦБ за разпределение на преводи от системата за брутен сетълмент в реално време (+/-)</t>
  </si>
  <si>
    <t>до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</si>
  <si>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</si>
  <si>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</si>
  <si>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</si>
  <si>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</si>
  <si>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</si>
  <si>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§§ 24 - 42</t>
  </si>
  <si>
    <t>§24</t>
  </si>
  <si>
    <t>§28</t>
  </si>
  <si>
    <t xml:space="preserve">§ 45 </t>
  </si>
  <si>
    <t>§ 01</t>
  </si>
  <si>
    <t>§ 02</t>
  </si>
  <si>
    <t>§§ 21 - 29</t>
  </si>
  <si>
    <t>§§ 01 - 57</t>
  </si>
  <si>
    <t>§ 69</t>
  </si>
  <si>
    <t>§ 81</t>
  </si>
  <si>
    <t>§ 82</t>
  </si>
  <si>
    <t>§ 70</t>
  </si>
  <si>
    <t>§ 90</t>
  </si>
  <si>
    <t>§ 91</t>
  </si>
  <si>
    <t>§89</t>
  </si>
  <si>
    <t xml:space="preserve">10. Преоценка на валутни наличности </t>
  </si>
  <si>
    <t xml:space="preserve">9 Наличности в края на периода </t>
  </si>
  <si>
    <t xml:space="preserve">8. Наличности в началото на периода </t>
  </si>
  <si>
    <t xml:space="preserve">            операции по вътрешен дълг и финан. активи- нето </t>
  </si>
  <si>
    <t xml:space="preserve">6. Друго вътрешно финансиране </t>
  </si>
  <si>
    <t>1. Данъчни приходи</t>
  </si>
  <si>
    <t xml:space="preserve">I. СОБСТВЕНИ ПРИХОДИ И ПОМОЩИ </t>
  </si>
  <si>
    <t>Други приходи</t>
  </si>
  <si>
    <t>приходи от други вноски</t>
  </si>
  <si>
    <r>
      <t>остатък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</si>
  <si>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</t>
    </r>
    <r>
      <rPr>
        <b/>
        <sz val="12"/>
        <rFont val="Times New Roman Cyr"/>
        <family val="1"/>
        <charset val="204"/>
      </rPr>
      <t xml:space="preserve"> по депозити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</si>
  <si>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</si>
  <si>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депозити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</si>
  <si>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t>(6)</t>
  </si>
  <si>
    <t>(7)</t>
  </si>
  <si>
    <t>(8)</t>
  </si>
  <si>
    <t>вноски по чл. 4б и 4в от КСО за сметка на осигурителя</t>
  </si>
  <si>
    <t>вноски по чл. 4б от КСО за сметка на осигурените лица</t>
  </si>
  <si>
    <t>коректив на вноски за ДЗПО за сумите по чл. 4б и 4в от КСО за сметка на осигурителя</t>
  </si>
  <si>
    <r>
      <t xml:space="preserve">дългосрочни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</si>
  <si>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t>година</t>
  </si>
  <si>
    <t>ГЛ. СЧЕТОВОДИТЕЛ:</t>
  </si>
  <si>
    <t>( име и фамилия)</t>
  </si>
  <si>
    <t>ИЗГОТВИЛ:</t>
  </si>
  <si>
    <t>РЪКОВОДИТЕЛ:</t>
  </si>
  <si>
    <t>дата</t>
  </si>
  <si>
    <t xml:space="preserve">                                                                      ( име и фамилия)</t>
  </si>
  <si>
    <t xml:space="preserve">служебни телефони </t>
  </si>
  <si>
    <t>e-mail:</t>
  </si>
  <si>
    <t>Web-адрес:</t>
  </si>
  <si>
    <t>V.-VІ. БЮДЖЕТНО САЛДО и ФИНАНСИРАНЕ НА БЮДЖЕТНОТО САЛДО</t>
  </si>
  <si>
    <t xml:space="preserve"> 0 5  ¦</t>
  </si>
  <si>
    <t>V. БЮДЖЕТНО САЛДО - ДЕФИЦИТ (-) / ИЗЛИШЪК (+)      (V.=I.-II.+III.+ІV.)</t>
  </si>
  <si>
    <t>VІ. ФИНАНСИРАНЕ НА БЮДЖЕТНОТО САЛДО (VІ.=-V.)</t>
  </si>
  <si>
    <t xml:space="preserve">за периода        от </t>
  </si>
  <si>
    <t xml:space="preserve">       код по ЕБК:</t>
  </si>
  <si>
    <t>ФИНАНСОВО-ПРАВНА ФОРМА</t>
  </si>
  <si>
    <t>I. П Р И Х О Д И,  П О М О Щ И   И   Д А Р Е Н И Я</t>
  </si>
  <si>
    <t>Н А И М Е Н О В А Н И Е</t>
  </si>
  <si>
    <r>
      <t xml:space="preserve">данък върху дивидентите и ликвидационните дялове на </t>
    </r>
    <r>
      <rPr>
        <i/>
        <sz val="12"/>
        <rFont val="Times New Roman CYR"/>
        <charset val="204"/>
      </rPr>
      <t>чуждестрани юридически лица</t>
    </r>
  </si>
  <si>
    <t xml:space="preserve">вноски по чл. 4б от КСО от самонаети лица (самоосигуряващи се лица) </t>
  </si>
  <si>
    <t>прехвърлени/възстановени средства по чл. 129, ал. 12 и 14 от КСО</t>
  </si>
  <si>
    <t xml:space="preserve">коректив за касови постъпления (-/+) </t>
  </si>
  <si>
    <r>
      <t>Постъпления от продажба на нефинансови активи (</t>
    </r>
    <r>
      <rPr>
        <b/>
        <i/>
        <sz val="12"/>
        <color indexed="10"/>
        <rFont val="Times New Roman CYR"/>
        <charset val="204"/>
      </rPr>
      <t>без § 40-71</t>
    </r>
    <r>
      <rPr>
        <b/>
        <sz val="12"/>
        <color indexed="18"/>
        <rFont val="Times New Roman Cyr"/>
        <family val="1"/>
        <charset val="204"/>
      </rPr>
      <t>)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</si>
  <si>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</si>
  <si>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</si>
  <si>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</si>
  <si>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</si>
  <si>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</si>
  <si>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</si>
  <si>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други</t>
    </r>
    <r>
      <rPr>
        <b/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чужбина</t>
    </r>
  </si>
  <si>
    <r>
      <rPr>
        <b/>
        <i/>
        <sz val="12"/>
        <rFont val="Times New Roman Cyr"/>
        <charset val="204"/>
      </rPr>
      <t>други</t>
    </r>
    <r>
      <rPr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 xml:space="preserve"> от чужбина</t>
    </r>
  </si>
  <si>
    <t xml:space="preserve">разпределени към чужбина капиталови трансфери по програми на Европейския съюз </t>
  </si>
  <si>
    <t>ВСИЧКО</t>
  </si>
  <si>
    <t>I. В С И Ч К О   П Р И Х О Д И,  П О М О Щ И   И   Д А Р Е Н И Я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</si>
  <si>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Учителския пенсионен фонд (УчПФ)</t>
    </r>
  </si>
  <si>
    <t>други разходи за СБКО</t>
  </si>
  <si>
    <r>
      <rPr>
        <sz val="12"/>
        <rFont val="Times New Roman Cyr"/>
        <charset val="204"/>
      </rPr>
      <t>платени</t>
    </r>
    <r>
      <rPr>
        <b/>
        <i/>
        <sz val="12"/>
        <rFont val="Times New Roman CYR"/>
        <family val="1"/>
        <charset val="204"/>
      </rPr>
      <t xml:space="preserve"> държавни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</si>
  <si>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 xml:space="preserve">платени </t>
    </r>
    <r>
      <rPr>
        <b/>
        <i/>
        <sz val="12"/>
        <rFont val="Times New Roman CYR"/>
        <family val="1"/>
        <charset val="204"/>
      </rPr>
      <t xml:space="preserve">общински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</si>
  <si>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>платени данъци, такси, наказателни лихви и административни санкции</t>
    </r>
    <r>
      <rPr>
        <b/>
        <i/>
        <sz val="12"/>
        <rFont val="Times New Roman CYR"/>
        <family val="1"/>
        <charset val="204"/>
      </rPr>
      <t xml:space="preserve"> в чужбина</t>
    </r>
  </si>
  <si>
    <r>
      <t xml:space="preserve">Прираст на държавния резерв и изкупуване на земеделска продукция (включва и </t>
    </r>
    <r>
      <rPr>
        <b/>
        <i/>
        <sz val="12"/>
        <color indexed="18"/>
        <rFont val="Times New Roman CYR"/>
        <charset val="204"/>
      </rPr>
      <t>§ 40-71</t>
    </r>
    <r>
      <rPr>
        <b/>
        <sz val="12"/>
        <color indexed="16"/>
        <rFont val="Times New Roman CYR"/>
        <family val="1"/>
        <charset val="204"/>
      </rPr>
      <t>)</t>
    </r>
  </si>
  <si>
    <t>II. ВСИЧКО РАЗХОДИ - РЕКАПИТУЛАЦИЯ ПО ПАРАГРАФИ И ПОДПАРАГРАФИ</t>
  </si>
  <si>
    <t>III-ІV. ТРАНСФЕРИ И ВРЕМЕННИ БЕЗЛИХВЕНИ ЗАЕМИ - РЕКАПИТУЛАЦИЯ</t>
  </si>
  <si>
    <t xml:space="preserve">  ІІІ. ТРАНСФЕРИ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</si>
  <si>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</si>
  <si>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</si>
  <si>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</si>
  <si>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r>
      <t>получени от общини целеви трансфери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</si>
  <si>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целеви трансфери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</si>
  <si>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Трансфери от/за държавни предприятия и други лица, включени в КФП</t>
  </si>
  <si>
    <t>Трансфери за поети осигурителни вноски за ДЗПО</t>
  </si>
  <si>
    <t>III. ВСИЧКО ТРАНСФЕРИ</t>
  </si>
  <si>
    <t>ІV. ВР.БЕЗЛ.ЗАЕМИ</t>
  </si>
  <si>
    <t xml:space="preserve">Временни безлихвени заеми от/за държавни предприятия и други сметки, включени в КФП </t>
  </si>
  <si>
    <t xml:space="preserve">Временни безлихвени заеми от/за държавни предприятия, включени в КФП (нето) </t>
  </si>
  <si>
    <t>IV. ВСИЧКО ВРЕМЕННИ БЕЗЛИХВЕНИ ЗАЕМИ</t>
  </si>
  <si>
    <t xml:space="preserve">       VI. ОПЕРАЦИИ С ФИНАНСОВИ АКТИВИ И ПАСИВИ (финансиране на бюдж. салдо)</t>
  </si>
  <si>
    <r>
      <t xml:space="preserve">Заеми от чужбина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</si>
  <si>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 xml:space="preserve">получени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</si>
  <si>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получени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</si>
  <si>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погашения по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</si>
  <si>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r>
      <t xml:space="preserve">погашения по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</si>
  <si>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t>Държавни (общински) ценни книжа емитирани на международните капиталови пазари</t>
  </si>
  <si>
    <r>
      <t xml:space="preserve">Заеми от банки и други лица в страната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b/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b/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b/>
        <sz val="12"/>
        <color indexed="60"/>
        <rFont val="Times New Roman CYR"/>
        <family val="1"/>
        <charset val="204"/>
      </rPr>
      <t>)</t>
    </r>
  </si>
  <si>
    <t>Разчети между първостепенни разпоредители  за централизация на средства и плащания в СЕБРА</t>
  </si>
  <si>
    <t xml:space="preserve">Събрани средства и извършени плащания за сметка на други бюджети, сметки и фондове </t>
  </si>
  <si>
    <t xml:space="preserve">събрани средства и извършени плащания от/за сметки за средствата от Европейския съюз </t>
  </si>
  <si>
    <t>Приватизация на дялове, акции и участия</t>
  </si>
  <si>
    <r>
      <t xml:space="preserve">Покупко-продажба на държавни (общински) ценни книжа от бюджетни организации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 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</si>
  <si>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Операции с други ценни книжа и финансови активи за управление на ликвидността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</si>
  <si>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</si>
  <si>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операции с активи - </t>
    </r>
    <r>
      <rPr>
        <sz val="12"/>
        <rFont val="Times New Roman Cyr"/>
        <charset val="204"/>
      </rPr>
      <t>предоставени временни депозити и гаранции на други бюджетни организации (-/+)</t>
    </r>
  </si>
  <si>
    <r>
      <t xml:space="preserve">друго финансиране - </t>
    </r>
    <r>
      <rPr>
        <b/>
        <i/>
        <sz val="12"/>
        <rFont val="Times New Roman Cyr"/>
        <charset val="204"/>
      </rPr>
      <t>операции с пасиви</t>
    </r>
    <r>
      <rPr>
        <sz val="12"/>
        <rFont val="Times New Roman CYR"/>
        <family val="1"/>
        <charset val="204"/>
      </rPr>
      <t xml:space="preserve"> - получени временни депозити и гаранции от други бюджетни организации (-/+)</t>
    </r>
  </si>
  <si>
    <r>
      <t xml:space="preserve">друго финансиране - </t>
    </r>
    <r>
      <rPr>
        <sz val="12"/>
        <rFont val="Times New Roman Cyr"/>
        <charset val="204"/>
      </rPr>
      <t xml:space="preserve">операции с </t>
    </r>
    <r>
      <rPr>
        <i/>
        <sz val="12"/>
        <rFont val="Times New Roman CYR"/>
        <charset val="204"/>
      </rPr>
      <t>активи</t>
    </r>
    <r>
      <rPr>
        <b/>
        <i/>
        <sz val="12"/>
        <rFont val="Times New Roman Cyr"/>
        <charset val="204"/>
      </rPr>
      <t xml:space="preserve"> (+/-)</t>
    </r>
  </si>
  <si>
    <r>
      <t>друго финансиране - операции с</t>
    </r>
    <r>
      <rPr>
        <i/>
        <sz val="12"/>
        <rFont val="Times New Roman CYR"/>
        <charset val="204"/>
      </rPr>
      <t xml:space="preserve"> пасиви</t>
    </r>
    <r>
      <rPr>
        <sz val="12"/>
        <rFont val="Times New Roman CYR"/>
        <family val="1"/>
        <charset val="204"/>
      </rPr>
      <t xml:space="preserve"> (+/-)</t>
    </r>
  </si>
  <si>
    <r>
      <t xml:space="preserve">събрани </t>
    </r>
    <r>
      <rPr>
        <sz val="12"/>
        <rFont val="Times New Roman Cyr"/>
        <charset val="204"/>
      </rPr>
      <t xml:space="preserve">суми за </t>
    </r>
    <r>
      <rPr>
        <i/>
        <sz val="12"/>
        <rFont val="Times New Roman CYR"/>
        <charset val="204"/>
      </rPr>
      <t>допълнително задължително пенсионно осигуряване (+)</t>
    </r>
  </si>
  <si>
    <r>
      <t xml:space="preserve">разпределени </t>
    </r>
    <r>
      <rPr>
        <sz val="12"/>
        <rFont val="Times New Roman Cyr"/>
        <charset val="204"/>
      </rPr>
      <t>суми за</t>
    </r>
    <r>
      <rPr>
        <i/>
        <sz val="12"/>
        <rFont val="Times New Roman CYR"/>
        <charset val="204"/>
      </rPr>
      <t xml:space="preserve"> допълнително задължително пенсионно осигуряване (-)</t>
    </r>
  </si>
  <si>
    <r>
      <rPr>
        <i/>
        <sz val="12"/>
        <rFont val="Times New Roman CYR"/>
        <charset val="204"/>
      </rPr>
      <t>получени</t>
    </r>
    <r>
      <rPr>
        <sz val="12"/>
        <rFont val="Times New Roman CYR"/>
        <family val="1"/>
        <charset val="204"/>
      </rPr>
      <t xml:space="preserve"> парични наличности при </t>
    </r>
    <r>
      <rPr>
        <i/>
        <sz val="12"/>
        <rFont val="Times New Roman CYR"/>
        <charset val="204"/>
      </rPr>
      <t xml:space="preserve">преобразуване на бюджетни организации </t>
    </r>
    <r>
      <rPr>
        <sz val="12"/>
        <rFont val="Times New Roman CYR"/>
        <family val="1"/>
        <charset val="204"/>
      </rPr>
      <t>(+)</t>
    </r>
  </si>
  <si>
    <r>
      <rPr>
        <i/>
        <sz val="12"/>
        <rFont val="Times New Roman CYR"/>
        <charset val="204"/>
      </rPr>
      <t xml:space="preserve">прехвърлени </t>
    </r>
    <r>
      <rPr>
        <sz val="12"/>
        <rFont val="Times New Roman Cyr"/>
        <charset val="204"/>
      </rPr>
      <t>парични наличности при</t>
    </r>
    <r>
      <rPr>
        <i/>
        <sz val="12"/>
        <rFont val="Times New Roman CYR"/>
        <charset val="204"/>
      </rPr>
      <t xml:space="preserve"> преобразуване на бюджетни организации</t>
    </r>
    <r>
      <rPr>
        <b/>
        <i/>
        <sz val="12"/>
        <rFont val="Times New Roman CYR"/>
        <family val="1"/>
        <charset val="204"/>
      </rPr>
      <t xml:space="preserve"> (-)</t>
    </r>
  </si>
  <si>
    <r>
      <t xml:space="preserve">Депозити и средства по сметки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   </t>
    </r>
  </si>
  <si>
    <r>
      <t xml:space="preserve">остатък в левова равностойност по валутни сметки  в чужбина от </t>
    </r>
    <r>
      <rPr>
        <i/>
        <sz val="12"/>
        <rFont val="Times New Roman CYR"/>
        <charset val="204"/>
      </rPr>
      <t xml:space="preserve">предходния период </t>
    </r>
    <r>
      <rPr>
        <sz val="12"/>
        <rFont val="Times New Roman Cyr"/>
        <charset val="204"/>
      </rPr>
      <t>(+)</t>
    </r>
  </si>
  <si>
    <r>
      <rPr>
        <sz val="12"/>
        <rFont val="Times New Roman Cyr"/>
        <charset val="204"/>
      </rPr>
      <t xml:space="preserve">остатък в касата във валута  </t>
    </r>
    <r>
      <rPr>
        <i/>
        <sz val="12"/>
        <rFont val="Times New Roman CYR"/>
        <charset val="204"/>
      </rPr>
      <t xml:space="preserve">в чужбина </t>
    </r>
    <r>
      <rPr>
        <sz val="12"/>
        <rFont val="Times New Roman Cyr"/>
        <charset val="204"/>
      </rPr>
      <t xml:space="preserve">от </t>
    </r>
    <r>
      <rPr>
        <i/>
        <sz val="12"/>
        <rFont val="Times New Roman CYR"/>
        <charset val="204"/>
      </rPr>
      <t>предходния период</t>
    </r>
    <r>
      <rPr>
        <sz val="12"/>
        <rFont val="Times New Roman Cyr"/>
        <charset val="204"/>
      </rPr>
      <t xml:space="preserve"> (+)</t>
    </r>
  </si>
  <si>
    <r>
      <t>наличност</t>
    </r>
    <r>
      <rPr>
        <sz val="12"/>
        <rFont val="Times New Roman Cyr"/>
        <charset val="204"/>
      </rPr>
      <t xml:space="preserve"> в касата във валута 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</t>
    </r>
  </si>
  <si>
    <r>
      <t>наличност</t>
    </r>
    <r>
      <rPr>
        <sz val="12"/>
        <rFont val="Times New Roman Cyr"/>
        <charset val="204"/>
      </rPr>
      <t xml:space="preserve"> в левова равностойност по валутни сметки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>(-)</t>
    </r>
  </si>
  <si>
    <r>
      <t xml:space="preserve">Депозити и сметки консолидирани в </t>
    </r>
    <r>
      <rPr>
        <b/>
        <i/>
        <sz val="12"/>
        <color indexed="60"/>
        <rFont val="Times New Roman CYR"/>
        <family val="1"/>
        <charset val="204"/>
      </rPr>
      <t>системата на "Единната сметка"-нето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</si>
  <si>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>остатък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от</t>
    </r>
    <r>
      <rPr>
        <i/>
        <sz val="12"/>
        <rFont val="Times New Roman CYR"/>
        <charset val="204"/>
      </rPr>
      <t xml:space="preserve"> предходния период</t>
    </r>
    <r>
      <rPr>
        <sz val="12"/>
        <rFont val="Times New Roman Cyr"/>
        <charset val="204"/>
      </rPr>
      <t xml:space="preserve"> (+) </t>
    </r>
  </si>
  <si>
    <t>остатък по левови депозити на бюджетните организации в БНБ от предходния период (+)</t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</si>
  <si>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 </t>
    </r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</si>
  <si>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депозити на бюджетните организации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sz val="10"/>
        <rFont val="Times New Roman CYR"/>
        <charset val="204"/>
      </rPr>
      <t>БНБ</t>
    </r>
    <r>
      <rPr>
        <sz val="12"/>
        <rFont val="Times New Roman Cyr"/>
        <charset val="204"/>
      </rPr>
      <t xml:space="preserve">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края на периода</t>
    </r>
    <r>
      <rPr>
        <sz val="10"/>
        <rFont val="Times New Roman CYR"/>
        <charset val="204"/>
      </rPr>
      <t xml:space="preserve"> (-)</t>
    </r>
  </si>
  <si>
    <t>VI. ВСИЧКО ОПЕРАЦИИ С ФИНАНСОВИ АКТИВИ И ПАСИВИ</t>
  </si>
  <si>
    <t>код по ЕБК:</t>
  </si>
  <si>
    <t>Уточнен план                Общо</t>
  </si>
  <si>
    <r>
      <t>държавни дейности -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</si>
  <si>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местни дейности - 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</si>
  <si>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дофинансиране - </t>
    </r>
    <r>
      <rPr>
        <b/>
        <i/>
        <sz val="12"/>
        <color indexed="18"/>
        <rFont val="Times New Roman"/>
        <family val="1"/>
        <charset val="204"/>
      </rPr>
      <t>ОТЧЕТ</t>
    </r>
  </si>
  <si>
    <t>ОТЧЕТ                                    ОБЩО</t>
  </si>
  <si>
    <t>код от регистъра на бюджетните организации в СЕБРА</t>
  </si>
  <si>
    <t>към</t>
  </si>
  <si>
    <t>ЕИК/БУЛСТАТ</t>
  </si>
  <si>
    <t xml:space="preserve">                                  (наименование на разпоредителя с бюджет)</t>
  </si>
  <si>
    <t xml:space="preserve">               (наименование на първостепенния разпоредител с бюджет)</t>
  </si>
  <si>
    <t>финансово-правна форма</t>
  </si>
  <si>
    <t>§§ от ЕБК, които се включват в съответния показател</t>
  </si>
  <si>
    <t>П О К А З А Т Е Л И</t>
  </si>
  <si>
    <t>(а)</t>
  </si>
  <si>
    <t>2. Други приходи</t>
  </si>
  <si>
    <t>в т. ч.   вноски от приходи на държавни и общински предприятия и институции</t>
  </si>
  <si>
    <t xml:space="preserve">V. Дефицит / излишък = I - II +III - IV </t>
  </si>
  <si>
    <t xml:space="preserve">            получени погашения по предоставени кредити от други държави </t>
  </si>
  <si>
    <t xml:space="preserve">            нето плащания по активирани гаранции, поръчителства и преоформен дълг </t>
  </si>
  <si>
    <t>4. Приватизация на дялове, акции и участия</t>
  </si>
  <si>
    <t xml:space="preserve">5. Покупко-продажба на държавни/общински/ ценни книжа от бюдж. предприятия </t>
  </si>
  <si>
    <t xml:space="preserve">13. Касови операции, депозити, покупко-продажба на валута и сетълмент </t>
  </si>
  <si>
    <t>(e-mail)</t>
  </si>
  <si>
    <t xml:space="preserve">(служебни телефони) </t>
  </si>
  <si>
    <t xml:space="preserve"> (бюджетна организация, предприятие по чл. 165, ал. 1 от ЗПФ, поделение)</t>
  </si>
  <si>
    <t>код по ЕБК</t>
  </si>
  <si>
    <t xml:space="preserve">                    Web-адрес</t>
  </si>
  <si>
    <t>e-mail</t>
  </si>
  <si>
    <t xml:space="preserve">      финансово-правна форма</t>
  </si>
  <si>
    <t xml:space="preserve">                           код от регистъра на бюджетните организации в СЕБРА</t>
  </si>
  <si>
    <t xml:space="preserve">                                                               ИНФОРМАЦИЯ ЗА ИЗГОТВЯНЕ НА  ОТЧЕТ ЗА КАСОВОТО ИЗПЪЛНЕНИЕ </t>
  </si>
  <si>
    <t>ГОДИНА</t>
  </si>
  <si>
    <t>ОТЧЕТ ЗА КАСОВОТО ИЗПЪЛНЕНИЕ НА БЮДЖЕТА, СМЕТКИТЕ ЗА СЕС И ЧУЖДИТЕ СРЕДСТВА</t>
  </si>
  <si>
    <t xml:space="preserve">                       НА БЮДЖЕТА, СМЕТКИТЕ ЗА СРЕДСТВАТА ОТ ЕВРОПЕЙСКИЯ СЪЮЗ И СМЕТКИТЕ ЗА ЧУЖДИ СРЕДСТВА КЪМ</t>
  </si>
  <si>
    <t>(В ЛЕВОВЕ)</t>
  </si>
  <si>
    <r>
      <rPr>
        <sz val="14"/>
        <color indexed="28"/>
        <rFont val="Times New Roman"/>
        <family val="1"/>
        <charset val="204"/>
      </rPr>
      <t xml:space="preserve">БЮДЖЕТ </t>
    </r>
    <r>
      <rPr>
        <sz val="12"/>
        <color indexed="28"/>
        <rFont val="Times New Roman"/>
        <family val="1"/>
        <charset val="204"/>
      </rPr>
      <t xml:space="preserve">Годишен         уточнен план                           </t>
    </r>
  </si>
  <si>
    <t xml:space="preserve">БЮДЖЕТ -ОТЧЕТ  </t>
  </si>
  <si>
    <t xml:space="preserve">Сметки за сред-ства от Европей-ския съюз-инди-кативни разчети                      </t>
  </si>
  <si>
    <t>Сметки за сред-ства от Евро-пейския съюз - ОТЧЕТ</t>
  </si>
  <si>
    <t xml:space="preserve">Сметки за чуж-ди средства - ОТЧЕТ                </t>
  </si>
  <si>
    <t xml:space="preserve">ОБЩО КАСОВ ОТЧЕТ  </t>
  </si>
  <si>
    <r>
      <rPr>
        <i/>
        <sz val="14"/>
        <rFont val="Times New Roman"/>
        <family val="1"/>
        <charset val="204"/>
      </rPr>
      <t xml:space="preserve">таблица            'OTCHET'         </t>
    </r>
    <r>
      <rPr>
        <sz val="12"/>
        <rFont val="Times New Roman"/>
        <family val="1"/>
        <charset val="204"/>
      </rPr>
      <t xml:space="preserve">Год. уточнен план                           </t>
    </r>
  </si>
  <si>
    <r>
      <rPr>
        <i/>
        <sz val="14"/>
        <rFont val="Times New Roman"/>
        <family val="1"/>
        <charset val="204"/>
      </rPr>
      <t xml:space="preserve">таблица 'OTCHET'  </t>
    </r>
    <r>
      <rPr>
        <b/>
        <sz val="14"/>
        <rFont val="Times New Roman"/>
        <family val="1"/>
        <charset val="204"/>
      </rPr>
      <t>ОТЧЕТ</t>
    </r>
  </si>
  <si>
    <t xml:space="preserve">                                  П О К А З А Т Е Л И</t>
  </si>
  <si>
    <t xml:space="preserve">                                                                (а)</t>
  </si>
  <si>
    <t>(6)=(2)+(4)+(5)</t>
  </si>
  <si>
    <t xml:space="preserve"> А. ПРИХОДИ, ПОМОЩИ И ДАРЕНИЯ</t>
  </si>
  <si>
    <t xml:space="preserve"> I. Постъпления от текущи приходи</t>
  </si>
  <si>
    <t xml:space="preserve"> 1. Приходи от данъци и осигурителни вноски</t>
  </si>
  <si>
    <t>приходни §§ 01-00 ÷ 20-00</t>
  </si>
  <si>
    <t xml:space="preserve"> 2. Приходи от такси</t>
  </si>
  <si>
    <t xml:space="preserve"> 3. Приходи от административни глоби, санкции и наказателни лихви</t>
  </si>
  <si>
    <t>приходни §§ 28-02 и 28-09</t>
  </si>
  <si>
    <t xml:space="preserve"> 4. Нетни приходи от продажби на услуги, стоки и продукция</t>
  </si>
  <si>
    <t>приходeн § 24-04</t>
  </si>
  <si>
    <t xml:space="preserve"> 5. Приходи от наеми</t>
  </si>
  <si>
    <t>приходни §§ 24-05 и 24-06</t>
  </si>
  <si>
    <t xml:space="preserve"> 6. Приходи от концесии и лицензии за ползване на публични активи</t>
  </si>
  <si>
    <t>приходни §§ 41-00 и 42-00</t>
  </si>
  <si>
    <t xml:space="preserve"> 7. Приходи от лихви</t>
  </si>
  <si>
    <t>приходни §§ 24-08 ÷ 24-19</t>
  </si>
  <si>
    <t xml:space="preserve"> 8. Приходи от дивиденти и дялово участие </t>
  </si>
  <si>
    <t>приходни §§ 24-01, 24-03 и 24-07</t>
  </si>
  <si>
    <t xml:space="preserve"> 9. Други текущи приходи и реализирани курсови разлики</t>
  </si>
  <si>
    <t xml:space="preserve"> Общо за група І. Постъпления от текущи приходи</t>
  </si>
  <si>
    <t>сборен ред за група І. Постъпления от текущи приходи</t>
  </si>
  <si>
    <t xml:space="preserve"> IІ. Реализация на нефинансови активи и конфискувани средства</t>
  </si>
  <si>
    <t xml:space="preserve"> 1. Продажба на земя</t>
  </si>
  <si>
    <t>приходeн § 40-40</t>
  </si>
  <si>
    <t xml:space="preserve"> 2. Продажба на други нефинансови дълготрайни активи</t>
  </si>
  <si>
    <r>
      <t xml:space="preserve">приходeн § 40-00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40-40 и 40-71</t>
    </r>
  </si>
  <si>
    <t xml:space="preserve"> 3. Конфиск. средства и продажби на конфискувани и от залог нефин. активи </t>
  </si>
  <si>
    <t>приходeн § 28-01</t>
  </si>
  <si>
    <t xml:space="preserve"> Общо за група ІІ. Постъпления от продажби на нефинансови активи</t>
  </si>
  <si>
    <t>сборен ред за група ІІ. Постъпления от продажби на нефинансови активи</t>
  </si>
  <si>
    <t xml:space="preserve"> IІI. Внесен ДДС, др. данъци в/у продажбите и коректив за постъпления </t>
  </si>
  <si>
    <t xml:space="preserve"> 1. Внесен ДДС</t>
  </si>
  <si>
    <t xml:space="preserve"> 2. Внесен данък върху приходите от стопанска дейност</t>
  </si>
  <si>
    <t xml:space="preserve"> 3. Внесени други данъци върху продажбите</t>
  </si>
  <si>
    <t xml:space="preserve"> 4. Коректив за касови постъпления</t>
  </si>
  <si>
    <t xml:space="preserve"> ІІІ. Внесен ДДС и др. данъци в/у продажбите и коректив за постъпления</t>
  </si>
  <si>
    <r>
      <t xml:space="preserve">ІІІ. </t>
    </r>
    <r>
      <rPr>
        <b/>
        <sz val="11"/>
        <rFont val="Times New Roman CYR"/>
        <charset val="204"/>
      </rPr>
      <t>Внесен ДДС и др. д-ци в/у продажбите и коректив</t>
    </r>
    <r>
      <rPr>
        <b/>
        <sz val="12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приходни</t>
    </r>
    <r>
      <rPr>
        <b/>
        <sz val="12"/>
        <rFont val="Times New Roman Cyr"/>
        <family val="1"/>
        <charset val="204"/>
      </rPr>
      <t xml:space="preserve"> § 36-18 </t>
    </r>
    <r>
      <rPr>
        <b/>
        <sz val="11"/>
        <rFont val="Times New Roman CYR"/>
        <charset val="204"/>
      </rPr>
      <t xml:space="preserve">и </t>
    </r>
    <r>
      <rPr>
        <b/>
        <sz val="12"/>
        <rFont val="Times New Roman Cyr"/>
        <family val="1"/>
        <charset val="204"/>
      </rPr>
      <t>37-00</t>
    </r>
  </si>
  <si>
    <t xml:space="preserve">     в т. ч. внесен ДДС</t>
  </si>
  <si>
    <t>приходен § 37-01</t>
  </si>
  <si>
    <t xml:space="preserve">                внесен данък в/у приходите от стопанска дейност</t>
  </si>
  <si>
    <t>приходен § 37-02</t>
  </si>
  <si>
    <t xml:space="preserve">                внесени други данъци, такси и вноски в/у продажбите</t>
  </si>
  <si>
    <t>приходен § 37-09</t>
  </si>
  <si>
    <t xml:space="preserve"> IV. Постъпления от застрахователни обезщетения</t>
  </si>
  <si>
    <r>
      <rPr>
        <b/>
        <sz val="11"/>
        <rFont val="Times New Roman CYR"/>
        <charset val="204"/>
      </rPr>
      <t>IV. Постъпления от застрахователни обезщетения</t>
    </r>
    <r>
      <rPr>
        <b/>
        <sz val="12"/>
        <rFont val="Times New Roman Cyr"/>
        <family val="1"/>
        <charset val="204"/>
      </rPr>
      <t xml:space="preserve"> - приходни § 36-11 и 36-12</t>
    </r>
  </si>
  <si>
    <t xml:space="preserve"> V. Приходи от помощи и дарения</t>
  </si>
  <si>
    <t xml:space="preserve"> 1. Помощи и дарения от Европейския съюз</t>
  </si>
  <si>
    <t>приходни §§ 46-10, 46-20, 48-10 и 48-20</t>
  </si>
  <si>
    <t xml:space="preserve"> 2. Други помощи и дарения от чужбина</t>
  </si>
  <si>
    <t>приходни §§ 46-30 ÷ 46-80 и §§ 48-30 ÷ 48-80</t>
  </si>
  <si>
    <t xml:space="preserve"> 3. Други безвъзмездно получени средства по международни програми</t>
  </si>
  <si>
    <t>приходeн § 47-00</t>
  </si>
  <si>
    <t xml:space="preserve"> 4. Помощи и дарения от страната</t>
  </si>
  <si>
    <t>приходeн § 45-00</t>
  </si>
  <si>
    <t xml:space="preserve"> Общо за група V. Приходи от помощи и дарения</t>
  </si>
  <si>
    <t>сборен ред за група V. Приходи от помощи и дарения</t>
  </si>
  <si>
    <t xml:space="preserve"> А. ОБЩО ПРИХОДИ, ПОМОЩИ И ДАРЕНИЯ</t>
  </si>
  <si>
    <t xml:space="preserve"> сборен ред за А. ОБЩО ПРИХОДИ, ПОМОЩИ И ДАРЕНИЯ</t>
  </si>
  <si>
    <t xml:space="preserve"> Б. РАЗХОДИ И ПРИДОБИВАНЕ НА НЕФИНАНСОВИ АКТИВИ</t>
  </si>
  <si>
    <t xml:space="preserve"> I. Плащания за текущи нелихвени разходи</t>
  </si>
  <si>
    <t xml:space="preserve"> 1. Разходи за издръжка - нефинансови позиции</t>
  </si>
  <si>
    <r>
      <t>разходни §§ 10-00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10-62, 10-63 и 10-69), 46-00 и § 00-98 </t>
    </r>
    <r>
      <rPr>
        <sz val="12"/>
        <rFont val="Times New Roman Cyr"/>
        <charset val="204"/>
      </rPr>
      <t>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НОИ и НЗОК)</t>
    </r>
  </si>
  <si>
    <t xml:space="preserve"> 2. Разходи за застраховане и други финансови услуги</t>
  </si>
  <si>
    <t>разходни §§ 10-62, 10-63 и 10-69</t>
  </si>
  <si>
    <t xml:space="preserve"> 3. Платени данъци, такси и административни санкции</t>
  </si>
  <si>
    <t>разходен § 19-00</t>
  </si>
  <si>
    <t xml:space="preserve"> 4. Разходи за възнаграждения на персонал</t>
  </si>
  <si>
    <t>разходни §§ 01-00 и 02-00</t>
  </si>
  <si>
    <t xml:space="preserve"> 5. Разходи за осигурителни вноски</t>
  </si>
  <si>
    <t>разходни §§ 05-00 и 08-00</t>
  </si>
  <si>
    <t xml:space="preserve"> Общо за група І. Плащания за текущи нелихвени разходи</t>
  </si>
  <si>
    <t>сборен ред за група І. Плащания за текущи нелихвени разходи</t>
  </si>
  <si>
    <t xml:space="preserve"> IІ. Плащания за придобиване на нефинансови дълготрайни активи</t>
  </si>
  <si>
    <t xml:space="preserve"> 1. Придобиване на земя</t>
  </si>
  <si>
    <t>разходен § 54-00</t>
  </si>
  <si>
    <t xml:space="preserve"> 2. Придобиване на други дълготрайни материални активи</t>
  </si>
  <si>
    <t>разходни §§ 51-00 и 52-00</t>
  </si>
  <si>
    <t xml:space="preserve"> 3. Придобиване на нематериални дълготрайни активи</t>
  </si>
  <si>
    <t>разходен § 53-00</t>
  </si>
  <si>
    <t xml:space="preserve"> 4. Нето-прираст на държавния резерв и изкупуване на земеделска продукция </t>
  </si>
  <si>
    <r>
      <t xml:space="preserve">разходен § 57-00 и 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</si>
  <si>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    в т. ч. постъпления от реализация на държавния резерв (-)</t>
  </si>
  <si>
    <r>
      <t xml:space="preserve">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</si>
  <si>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Общо за група ІІ. Плащания за на нефинансови дълготрайни активи</t>
  </si>
  <si>
    <t>сборен ред за група ІІ. Плащания за на нефинансови дълготрайни активи</t>
  </si>
  <si>
    <t xml:space="preserve"> III. Плащания за разходи за лихви</t>
  </si>
  <si>
    <t xml:space="preserve"> 1. Разходи за лихви по банкови заеми и държавни (общински) ценни книжа</t>
  </si>
  <si>
    <t>разходни §§ 21-00 ÷ 28-00</t>
  </si>
  <si>
    <t xml:space="preserve"> 2. Разходи за лихви по други заеми и дългове</t>
  </si>
  <si>
    <t>разходен § 29-00</t>
  </si>
  <si>
    <t xml:space="preserve"> Общо за група ІІІ. Плащания за разходи за лихви</t>
  </si>
  <si>
    <t>сборен ред за група ІІІ. Плащания за разходи за лихви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</si>
  <si>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</si>
  <si>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</si>
  <si>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разходни §§ 39-00 ÷ 42-00 (за НОИ и НЗОК - и разходен § 00-98) </t>
  </si>
  <si>
    <t xml:space="preserve"> 2. Капиталови трансфери към домакинства</t>
  </si>
  <si>
    <t>разходен § 55-04</t>
  </si>
  <si>
    <t xml:space="preserve"> Общо за група ІV. Трансфери към домакинства</t>
  </si>
  <si>
    <t>сборен ред за група ІV.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</si>
  <si>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</si>
  <si>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</si>
  <si>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>разходни §§ 33-00, 43-00, 44-00, 45-00 и 49-01</t>
  </si>
  <si>
    <t xml:space="preserve"> 2. Капиталови трансфери към други лица</t>
  </si>
  <si>
    <r>
      <t>разходни §§ 49-02 и 55-00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55-04)</t>
    </r>
  </si>
  <si>
    <t xml:space="preserve"> Общо за група V. Субсидии и капиталови трансфери</t>
  </si>
  <si>
    <t>сборен ред за група V. Субсидии и капиталови трансфери</t>
  </si>
  <si>
    <t xml:space="preserve"> Б. ОБЩО РАЗХОДИ И ПРИДОБИВАНЕ НА НЕФИНАНСОВИ АКТИВИ</t>
  </si>
  <si>
    <r>
      <t xml:space="preserve"> сборен за ред Б. </t>
    </r>
    <r>
      <rPr>
        <b/>
        <sz val="11"/>
        <rFont val="Times New Roman"/>
        <family val="1"/>
        <charset val="204"/>
      </rPr>
      <t>ОБЩО РАЗХОДИ И ПРИДОБИВАНЕ НА НЕФИН. АКТИВИ</t>
    </r>
  </si>
  <si>
    <t xml:space="preserve"> В. ТРАНСФЕРИ И БЕЗЛИХВЕНИ ЗАЕМИ М/У БЮДЖ. ОРГАНИЗАЦИИ</t>
  </si>
  <si>
    <t xml:space="preserve"> 1. Трансфери между бюджетни организации (нето)</t>
  </si>
  <si>
    <t>трансферни параграфи §§ 30-00 ÷ 32-00 и 60-00 ÷ 69-00</t>
  </si>
  <si>
    <t xml:space="preserve"> 2. Временни безлихвени заеми между бюджетни организации (нето)</t>
  </si>
  <si>
    <t>трансферни параграфи §§ 74-00 ÷ 78-00</t>
  </si>
  <si>
    <t xml:space="preserve"> В. ОБЩО ТРАНСФЕРИ И  ЗАЕМИ М/У БЮДЖЕТНИ ОРГАНИЗАЦИИ</t>
  </si>
  <si>
    <r>
      <t xml:space="preserve"> сборен ред за  </t>
    </r>
    <r>
      <rPr>
        <b/>
        <sz val="11"/>
        <rFont val="Times New Roman"/>
        <family val="1"/>
        <charset val="204"/>
      </rPr>
      <t>В. ОБЩО ТРАНСФЕРИ И  ЗАЕМИ М/У БЮДЖ. ОРГАНИЗАЦИИ</t>
    </r>
  </si>
  <si>
    <t>Г. Бюджетно салдо: Дефицит (-) / излишък (+) = (А. - Б. + В. )</t>
  </si>
  <si>
    <t>Д. Финансиране на бюджетното салдо (Е. + Ж. + З. - И.)</t>
  </si>
  <si>
    <t xml:space="preserve"> Е. ОПЕРАЦИИ С ФИНАНСОВИ АКТИВИ</t>
  </si>
  <si>
    <t xml:space="preserve"> I. Придобиване и реализиране на дялове, акции и участия</t>
  </si>
  <si>
    <t xml:space="preserve"> 1. Придобиване на дялове, акции и участия в предприятия (-)</t>
  </si>
  <si>
    <t>финансиращи §§ 70-01 и 70-03</t>
  </si>
  <si>
    <t xml:space="preserve"> 2. Постъпления от реализация и приватизация на дялове, акциии и участия</t>
  </si>
  <si>
    <t>финансиращи §§ 70-10 и 90-00</t>
  </si>
  <si>
    <t xml:space="preserve"> Общо за група І. Придобиване и реализиране на дялове, акции и участия</t>
  </si>
  <si>
    <r>
      <t xml:space="preserve"> Сборен ред за група І. </t>
    </r>
    <r>
      <rPr>
        <b/>
        <sz val="11"/>
        <rFont val="Times New Roman CYR"/>
        <charset val="204"/>
      </rPr>
      <t>Придобиване и реализиране на дялове, акции и участия</t>
    </r>
  </si>
  <si>
    <t xml:space="preserve"> IІ. Предоставени заеми, възмездна фин. помощ и активирани гаранции</t>
  </si>
  <si>
    <t xml:space="preserve"> 1. Предоставени заеми и възмездна финансова помощ (-)</t>
  </si>
  <si>
    <t>финансиращи §§ 71-01, 72-01 и 79-01</t>
  </si>
  <si>
    <t xml:space="preserve"> 2. Получени погашения по предоставени заеми и възмездна фин. помощ (+)</t>
  </si>
  <si>
    <r>
      <t xml:space="preserve">финансиращи §§ 71-02, 72-02, 79-02 и 82-00 и </t>
    </r>
    <r>
      <rPr>
        <i/>
        <sz val="12"/>
        <color indexed="18"/>
        <rFont val="Times New Roman CYR"/>
        <charset val="204"/>
      </rPr>
      <t>§ 80-80</t>
    </r>
    <r>
      <rPr>
        <sz val="12"/>
        <rFont val="Times New Roman CYR"/>
        <family val="1"/>
        <charset val="204"/>
      </rPr>
      <t xml:space="preserve"> (ако е </t>
    </r>
    <r>
      <rPr>
        <i/>
        <sz val="12"/>
        <color indexed="18"/>
        <rFont val="Times New Roman CYR"/>
        <charset val="204"/>
      </rPr>
      <t>"плюс"</t>
    </r>
    <r>
      <rPr>
        <sz val="12"/>
        <rFont val="Times New Roman CYR"/>
        <family val="1"/>
        <charset val="204"/>
      </rPr>
      <t>)</t>
    </r>
  </si>
  <si>
    <t xml:space="preserve"> 3. Плащания по активирани гаранции  - главници по гарантирани заеми</t>
  </si>
  <si>
    <t>финансиращи §§ 73-20, 73-69 и 73-70</t>
  </si>
  <si>
    <t xml:space="preserve"> 4. Възстановени суми по активирани гаранции - главници</t>
  </si>
  <si>
    <t>финансиращи §§ 73-91 и 73-92</t>
  </si>
  <si>
    <t xml:space="preserve"> Общо за група ІІ. Предоставени заеми, възмездна фин. помощ и гаранции</t>
  </si>
  <si>
    <r>
      <t xml:space="preserve"> Сборен ред за група ІІ. </t>
    </r>
    <r>
      <rPr>
        <b/>
        <sz val="11"/>
        <rFont val="Times New Roman CYR"/>
        <charset val="204"/>
      </rPr>
      <t>Предоставени заеми, възмездна фин. помощ и гаранции</t>
    </r>
  </si>
  <si>
    <t xml:space="preserve"> IІI. Други операции с финансови активи</t>
  </si>
  <si>
    <t xml:space="preserve"> 1. Нето-операции с други ценни книжа  и фин. активи (кеш-мениджмънт)</t>
  </si>
  <si>
    <t>финансиращи §§ 91-01 и 92-00</t>
  </si>
  <si>
    <t xml:space="preserve"> 2. Други операции с финансови активи (нето)</t>
  </si>
  <si>
    <t>финансиращи §§ 73-93, 93-36, 93-38</t>
  </si>
  <si>
    <t xml:space="preserve"> Общо за група ІІІ. Други операции с финансови активи</t>
  </si>
  <si>
    <t xml:space="preserve">  Сборен ред за група ІІІ. Други операции с финансови активи</t>
  </si>
  <si>
    <t xml:space="preserve"> Е. ОБЩО ОПЕРАЦИИ С ФИНАНСОВИ АКТИВИ</t>
  </si>
  <si>
    <t xml:space="preserve"> Сборен ред за Е. ОБЩО ОПЕРАЦИИ С ФИНАНСОВИ АКТИВИ</t>
  </si>
  <si>
    <t xml:space="preserve"> Ж. ОПЕРАЦИИ С ФИНАНСОВИ ПАСИВИ</t>
  </si>
  <si>
    <t xml:space="preserve"> I. Емитирани държавни (общински) ценни книжа</t>
  </si>
  <si>
    <t xml:space="preserve"> 1. Постъпления от емисии на държавни (общински) ценни книжа (+)</t>
  </si>
  <si>
    <t>финансиращи §§ 81-11, 81-12 и 85-00</t>
  </si>
  <si>
    <t xml:space="preserve"> 2. Погашения по емисии на държавни (общински) ценни книжа) (-)</t>
  </si>
  <si>
    <t>финансиращи §§ 81-21, 81-22 и 86-00</t>
  </si>
  <si>
    <t xml:space="preserve"> Общо за група І. Емитирани държавни (общински) ценни книжа</t>
  </si>
  <si>
    <t xml:space="preserve"> Сборен ред за група І. Емитирани държавни (общински) ценни книжа</t>
  </si>
  <si>
    <t xml:space="preserve"> IІ. Заеми от банки и други лица</t>
  </si>
  <si>
    <t xml:space="preserve"> 1. Получени банкови и други заеми (+)</t>
  </si>
  <si>
    <t xml:space="preserve">финансиращи §§ 80-11, 80-12, 80-31, 80-32, 80-51, 80-52, 80-97, 83-11, 83-12, 83-71, 83-72 </t>
  </si>
  <si>
    <t xml:space="preserve"> 2. Погашения по получени банкови и други заеми (-)</t>
  </si>
  <si>
    <r>
      <t xml:space="preserve">§§ 80-17, 80-18, 80-37, 80-38, 80-57, 80-58, 80-98, 83-21, 83-22, 83-81, 83-82 и </t>
    </r>
    <r>
      <rPr>
        <i/>
        <sz val="10"/>
        <color indexed="10"/>
        <rFont val="Times New Roman Cyr"/>
        <charset val="204"/>
      </rPr>
      <t>§ 80-80</t>
    </r>
    <r>
      <rPr>
        <sz val="10"/>
        <rFont val="Times New Roman Cyr"/>
        <family val="1"/>
        <charset val="204"/>
      </rPr>
      <t xml:space="preserve"> (ако е </t>
    </r>
    <r>
      <rPr>
        <i/>
        <sz val="10"/>
        <color indexed="10"/>
        <rFont val="Times New Roman Cyr"/>
        <charset val="204"/>
      </rPr>
      <t>"минус"</t>
    </r>
    <r>
      <rPr>
        <sz val="10"/>
        <rFont val="Times New Roman Cyr"/>
        <family val="1"/>
        <charset val="204"/>
      </rPr>
      <t>)</t>
    </r>
  </si>
  <si>
    <t xml:space="preserve"> Общо за група ІІ. Заеми от банки и други лица</t>
  </si>
  <si>
    <t>Сборен ред за група ІІ. Заеми от банки и други лица</t>
  </si>
  <si>
    <t xml:space="preserve"> IІI. Финансиране чрез финансов лизинг и търговски кредит</t>
  </si>
  <si>
    <t xml:space="preserve"> 1. Получено финансиране по финансов лизинг и търговски кредит (+)</t>
  </si>
  <si>
    <t>финансиращ § 93-17</t>
  </si>
  <si>
    <t xml:space="preserve"> 2. Погашения по финансов лизинг и търговски кредит (-)</t>
  </si>
  <si>
    <t>финансиращ § 93-18</t>
  </si>
  <si>
    <t xml:space="preserve"> Общо за група ІІІ. Финансиране чрез фин. лизинг и търговски кредит</t>
  </si>
  <si>
    <t>Сборен ред за група ІІІ. Финансиране чрез фин. лизинг и търговски кредит</t>
  </si>
  <si>
    <t>ІV. Други операции с финансови пасиви</t>
  </si>
  <si>
    <t xml:space="preserve"> 1. Операции с чужди средства (нето)</t>
  </si>
  <si>
    <t>финансиращи §§ 93-01, 93-10, 93-55 и 93-56</t>
  </si>
  <si>
    <t xml:space="preserve"> 2. Друго финансиране - операции с пасиви (нето)</t>
  </si>
  <si>
    <t>финансиращи §§ 93-37 и 93-39</t>
  </si>
  <si>
    <t xml:space="preserve"> Общо за група ІV. Други операции с финансови пасиви</t>
  </si>
  <si>
    <t>Сборен ред за група ІV. Други операции с финансови пасиви</t>
  </si>
  <si>
    <t xml:space="preserve"> Ж. ОБЩО ОПЕРАЦИИ С ФИНАНСОВИ ПАСИВИ</t>
  </si>
  <si>
    <t xml:space="preserve"> Сборен ред за Ж. ОБЩО ОПЕРАЦИИ С ФИНАНСОВИ ПАСИВИ</t>
  </si>
  <si>
    <t xml:space="preserve"> З. НЕТО-РАЗЧЕТИ И ОПЕРАЦИИ</t>
  </si>
  <si>
    <t xml:space="preserve"> 1. Нето-операции за сметка на средства от Европейския съюз</t>
  </si>
  <si>
    <t>финансиращи §§ 93-21 ÷ 93-28</t>
  </si>
  <si>
    <t xml:space="preserve"> 2. Операции за сметка на други бюджети, сметки и фондове</t>
  </si>
  <si>
    <t>финансиращ § 88-00</t>
  </si>
  <si>
    <t xml:space="preserve"> 3. Други нето-разчети и операции на бюджетни организации</t>
  </si>
  <si>
    <r>
      <t>финансиращи §§ 87-00, 89-00, 93-30, 93-95, 93-96, 95-13 и 98-00</t>
    </r>
    <r>
      <rPr>
        <sz val="11"/>
        <rFont val="Times New Roman Cyr"/>
        <charset val="204"/>
      </rPr>
      <t xml:space="preserve"> (за ЦБ - и § 96-01 и 96-02)</t>
    </r>
  </si>
  <si>
    <t xml:space="preserve"> 4. Разлики от закръгления в хил. лв. (+/-)</t>
  </si>
  <si>
    <t>прилага се само за отчета в хил. лв.</t>
  </si>
  <si>
    <t xml:space="preserve"> З. ОБЩО НЕТО-РАЗЧЕТИ И ДРУГИ ОПЕРАЦИИ</t>
  </si>
  <si>
    <t xml:space="preserve"> Сборен ред за З. ОБЩО НЕТО-РАЗЧЕТИ И ДРУГИ НЕТНИ ПОЗИЦИИ</t>
  </si>
  <si>
    <t xml:space="preserve"> И. ИЗМЕНЕНИЕ НА ПАРИЧНИТЕ СРЕДСТВА</t>
  </si>
  <si>
    <t xml:space="preserve"> 1. Наличности на парични средства в началото на отчетния период</t>
  </si>
  <si>
    <r>
      <t xml:space="preserve">финансиращи §§ 95-01 ÷ 95-06, 95-21, 95-22, 96-01 и 96-03 (за ЦБ - 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96-01 и 96-03)</t>
    </r>
  </si>
  <si>
    <t xml:space="preserve"> 2. Преоценка на наличности в чудестранна валута в края на отчетния период</t>
  </si>
  <si>
    <t>финансиращи §§ 95-14 и 95-49</t>
  </si>
  <si>
    <t xml:space="preserve"> 3. Наличности на парични средства в края на отчетния период</t>
  </si>
  <si>
    <r>
      <rPr>
        <sz val="12"/>
        <color indexed="10"/>
        <rFont val="Times New Roman CYR"/>
        <charset val="204"/>
      </rPr>
      <t>(-)</t>
    </r>
    <r>
      <rPr>
        <sz val="12"/>
        <rFont val="Times New Roman CYR"/>
        <family val="1"/>
        <charset val="204"/>
      </rPr>
      <t xml:space="preserve"> §§ 95-07 ÷ 95-12, 95-28, 95-29, 96-07 и 96-09 (за ЦБ - §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96-07 и 96-09)</t>
    </r>
  </si>
  <si>
    <t xml:space="preserve"> И. ИЗМЕНЕНИЕ НА ПАРИЧНИТЕ СРЕДСТВА (3. - 1. - 2.)</t>
  </si>
  <si>
    <t xml:space="preserve"> Сборен ред за И. ИЗМЕНЕНИЕ НА ПАРИЧНИТЕ СРЕДСТВА (3. - 1. - 2.)</t>
  </si>
  <si>
    <t xml:space="preserve">                                                              Дата:</t>
  </si>
  <si>
    <t xml:space="preserve">              ГЛ. СЧЕТОВОДИТЕЛ:</t>
  </si>
  <si>
    <t xml:space="preserve">                          РЪКОВОДИТЕЛ:</t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</si>
  <si>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>- РАВНЕНИЕ МЕЖДУ БЮДЖЕТНО САЛДО И ФИНАНСИРАНЕ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</si>
  <si>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>- РАВНЕНИЕ НА КАСОВИ ПОТОЦИ С НАЛИЧНОСТ</t>
    </r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</si>
  <si>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 xml:space="preserve">- РАВНЕНИЕ НА БЮДЖ. САЛДО И ФИНАНСИРАНЕ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левове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</si>
  <si>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 xml:space="preserve">- РАВНЕНИЕ НА КАСОВИ ПОТОЦИ С НАЛИЧНОСТ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левове</t>
    </r>
  </si>
  <si>
    <t>ОТЧЕТНИ ДАННИ ПО ЕБК ЗА ИЗПЪЛНЕНИЕТО НА БЮДЖЕТА</t>
  </si>
  <si>
    <t>ОТЧЕТНИ ДАННИ ПО ЕБК ЗА СМЕТКИТЕ ЗА ЧУЖДИ СРЕДСТВА</t>
  </si>
  <si>
    <t>ОТЧЕТНИ ДАННИ ПО ЕБК ЗА СМЕТКИТЕ ЗА СРЕДСТВАТА ОТ ЕВРОПЕЙСКИЯ СЪЮЗ - РА</t>
  </si>
  <si>
    <t>ОТЧЕТНИ ДАННИ ПО ЕБК ЗА СМЕТКИТЕ ЗА СРЕДСТВАТА ОТ ЕВРОПЕЙСКИЯ СЪЮЗ - ДЕС</t>
  </si>
  <si>
    <t>ОТЧЕТНИ ДАННИ ПО ЕБК ЗА СМЕТКИТЕ ЗА СРЕДСТВАТА ОТ ЕВРОПЕЙСКИЯ СЪЮЗ - ДМП</t>
  </si>
  <si>
    <t>ОТЧЕТНИ ДАННИ ПО ЕБК ЗА СМЕТКИТЕ ЗА СРЕДСТВАТА ОТ ЕВРОПЕЙСКИЯ СЪЮЗ - КСФ</t>
  </si>
  <si>
    <t>ПЕРИОД 2014-2020</t>
  </si>
  <si>
    <t>КФ - ОП "Транспорт и транспортна инфраструктура"</t>
  </si>
  <si>
    <t>98111</t>
  </si>
  <si>
    <t>КФ - ОП "Околна среда"</t>
  </si>
  <si>
    <t>98112</t>
  </si>
  <si>
    <t>ЕФРР - ОП "Транспорт и транспортна инфраструктура"</t>
  </si>
  <si>
    <t>98211</t>
  </si>
  <si>
    <t>ЕФРР - ОП "Региони в растеж"</t>
  </si>
  <si>
    <t>98212</t>
  </si>
  <si>
    <t>ЕФРР - ОП "Наука и образование за интелигентен растеж"</t>
  </si>
  <si>
    <t>98213</t>
  </si>
  <si>
    <t>ЕФРР - ОП "Иновации и конкурентоспособност "</t>
  </si>
  <si>
    <t>98214</t>
  </si>
  <si>
    <t>ЕФРР - ОП "Околна среда"</t>
  </si>
  <si>
    <t>98215</t>
  </si>
  <si>
    <t>ЕФРР - ОП "Инициатива за малки и средни предприятия"</t>
  </si>
  <si>
    <t>98224</t>
  </si>
  <si>
    <t>ЕСФ - ОП "Развитие на човешките ресурси"</t>
  </si>
  <si>
    <t>98311</t>
  </si>
  <si>
    <t>ЕСФ - ОП "Добро управление"</t>
  </si>
  <si>
    <t>98312</t>
  </si>
  <si>
    <t>ЕСФ - ОП "Наука и образование за интелигентен растеж"</t>
  </si>
  <si>
    <t>98313</t>
  </si>
  <si>
    <t xml:space="preserve">ОП "Фонд за европейско подпомагане на най-нуждаещите се лица" </t>
  </si>
  <si>
    <t>ПЕРИОД 2007-2013</t>
  </si>
  <si>
    <t>Министерство на икономиката</t>
  </si>
  <si>
    <t>Министерство на регионалното развитие и благоустройство</t>
  </si>
  <si>
    <t>Министерство на енергетиката</t>
  </si>
  <si>
    <t>Държавна агенция “Електронно управление”</t>
  </si>
  <si>
    <t>Държавна агенция "Разузнаване"</t>
  </si>
  <si>
    <t>Комисия за енергийно и водно регулиране</t>
  </si>
  <si>
    <t>Министерство на туризма</t>
  </si>
  <si>
    <t>Висше училище по телекомуникации и пощи - София</t>
  </si>
  <si>
    <t>Държавно предприятие „Център за предоставяне на услуги”</t>
  </si>
  <si>
    <t xml:space="preserve">Държавно предприятие „Единен системен оператор“ </t>
  </si>
  <si>
    <t>Фонд "Сигурност на електроенергийната система"</t>
  </si>
  <si>
    <t>i12:u150</t>
  </si>
  <si>
    <t xml:space="preserve">        II.1. РАЗХОДИ ПО ДЕЙНОСТИ</t>
  </si>
  <si>
    <t>Мита и митнически такси</t>
  </si>
  <si>
    <t xml:space="preserve">                        ОТЧЕТНИ ДАННИ ЗА:</t>
  </si>
  <si>
    <t>0100</t>
  </si>
  <si>
    <t>0200</t>
  </si>
  <si>
    <t>0300</t>
  </si>
  <si>
    <t>0400</t>
  </si>
  <si>
    <t>0500</t>
  </si>
  <si>
    <t>0600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</si>
  <si>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</si>
  <si>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</si>
  <si>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</si>
  <si>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</si>
  <si>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</si>
  <si>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</si>
  <si>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</si>
  <si>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</si>
  <si>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</si>
  <si>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</si>
  <si>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</si>
  <si>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</si>
  <si>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</si>
  <si>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</si>
  <si>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2400</t>
  </si>
  <si>
    <t>2500</t>
  </si>
  <si>
    <t>3000</t>
  </si>
  <si>
    <t>3200</t>
  </si>
  <si>
    <t>3300</t>
  </si>
  <si>
    <t>3400</t>
  </si>
  <si>
    <t>3500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</si>
  <si>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</si>
  <si>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</si>
  <si>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</si>
  <si>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</si>
  <si>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</si>
  <si>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</si>
  <si>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</si>
  <si>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</si>
  <si>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</si>
  <si>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</si>
  <si>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4700</t>
  </si>
  <si>
    <t>4800</t>
  </si>
  <si>
    <t>5300</t>
  </si>
  <si>
    <t>6100</t>
  </si>
  <si>
    <t>6200</t>
  </si>
  <si>
    <t>6300</t>
  </si>
  <si>
    <t>7100</t>
  </si>
  <si>
    <t>8100</t>
  </si>
  <si>
    <t>8200</t>
  </si>
  <si>
    <t>8300</t>
  </si>
  <si>
    <t>8400</t>
  </si>
  <si>
    <t>8500</t>
  </si>
  <si>
    <t>8600</t>
  </si>
  <si>
    <t>9900</t>
  </si>
  <si>
    <t>1701</t>
  </si>
  <si>
    <t>1702</t>
  </si>
  <si>
    <t>1703</t>
  </si>
  <si>
    <t>1704</t>
  </si>
  <si>
    <t>1705</t>
  </si>
  <si>
    <t>1706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</si>
  <si>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</si>
  <si>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</si>
  <si>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</si>
  <si>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</si>
  <si>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</si>
  <si>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</si>
  <si>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</si>
  <si>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</si>
  <si>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</si>
  <si>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1721</t>
  </si>
  <si>
    <t>1722</t>
  </si>
  <si>
    <t>1723</t>
  </si>
  <si>
    <t>1731</t>
  </si>
  <si>
    <t>1732</t>
  </si>
  <si>
    <t>1733</t>
  </si>
  <si>
    <t>1734</t>
  </si>
  <si>
    <t>1735</t>
  </si>
  <si>
    <t>1741</t>
  </si>
  <si>
    <t>1742</t>
  </si>
  <si>
    <t>1743</t>
  </si>
  <si>
    <t>1751</t>
  </si>
  <si>
    <t>1752</t>
  </si>
  <si>
    <t>1753</t>
  </si>
  <si>
    <t>1754</t>
  </si>
  <si>
    <t>1759</t>
  </si>
  <si>
    <t>1767</t>
  </si>
  <si>
    <t>1768</t>
  </si>
  <si>
    <t>1771</t>
  </si>
  <si>
    <t>1772</t>
  </si>
  <si>
    <t>1790</t>
  </si>
  <si>
    <t>1281</t>
  </si>
  <si>
    <t>1282</t>
  </si>
  <si>
    <t>1283</t>
  </si>
  <si>
    <t>1313</t>
  </si>
  <si>
    <t>3535</t>
  </si>
  <si>
    <t>1950</t>
  </si>
  <si>
    <t>2170</t>
  </si>
  <si>
    <t>2480</t>
  </si>
  <si>
    <t>9817</t>
  </si>
  <si>
    <t>2220</t>
  </si>
  <si>
    <t>1060</t>
  </si>
  <si>
    <t>5500</t>
  </si>
  <si>
    <t>5591</t>
  </si>
  <si>
    <t>5592</t>
  </si>
  <si>
    <t>5600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</si>
  <si>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</si>
  <si>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</si>
  <si>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</si>
  <si>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</si>
  <si>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</si>
  <si>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</si>
  <si>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</si>
  <si>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</si>
  <si>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</si>
  <si>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</si>
  <si>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</si>
  <si>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</si>
  <si>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</si>
  <si>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</si>
  <si>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</si>
  <si>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</si>
  <si>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</si>
  <si>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</si>
  <si>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</si>
  <si>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</si>
  <si>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</si>
  <si>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</si>
  <si>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</si>
  <si>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</si>
  <si>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</si>
  <si>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</si>
  <si>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</si>
  <si>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</si>
  <si>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</si>
  <si>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</si>
  <si>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</si>
  <si>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</si>
  <si>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</si>
  <si>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</si>
  <si>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</si>
  <si>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</si>
  <si>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</si>
  <si>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</si>
  <si>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</si>
  <si>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</si>
  <si>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</si>
  <si>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</si>
  <si>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</si>
  <si>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</si>
  <si>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</si>
  <si>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</si>
  <si>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</si>
  <si>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</si>
  <si>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</si>
  <si>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</si>
  <si>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</si>
  <si>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</si>
  <si>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</si>
  <si>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</si>
  <si>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</si>
  <si>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</si>
  <si>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</si>
  <si>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</si>
  <si>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</si>
  <si>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</si>
  <si>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5601</t>
  </si>
  <si>
    <t>5602</t>
  </si>
  <si>
    <t>5603</t>
  </si>
  <si>
    <t>5605</t>
  </si>
  <si>
    <t>5606</t>
  </si>
  <si>
    <t>5607</t>
  </si>
  <si>
    <t>5608</t>
  </si>
  <si>
    <t>5609</t>
  </si>
  <si>
    <t>5610</t>
  </si>
  <si>
    <t>5611</t>
  </si>
  <si>
    <t>5701</t>
  </si>
  <si>
    <t>5702</t>
  </si>
  <si>
    <t>5703</t>
  </si>
  <si>
    <t>5704</t>
  </si>
  <si>
    <t>5801</t>
  </si>
  <si>
    <t>5802</t>
  </si>
  <si>
    <t>5803</t>
  </si>
  <si>
    <t>5804</t>
  </si>
  <si>
    <t>5805</t>
  </si>
  <si>
    <t>5806</t>
  </si>
  <si>
    <t>5807</t>
  </si>
  <si>
    <t>5808</t>
  </si>
  <si>
    <t>5901</t>
  </si>
  <si>
    <t>5902</t>
  </si>
  <si>
    <t>5903</t>
  </si>
  <si>
    <t>5904</t>
  </si>
  <si>
    <t>5905</t>
  </si>
  <si>
    <t>5906</t>
  </si>
  <si>
    <t>5907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</si>
  <si>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</si>
  <si>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</si>
  <si>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</si>
  <si>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</si>
  <si>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</si>
  <si>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</si>
  <si>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</si>
  <si>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</si>
  <si>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</si>
  <si>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6101</t>
  </si>
  <si>
    <t>6102</t>
  </si>
  <si>
    <t>6103</t>
  </si>
  <si>
    <t>6104</t>
  </si>
  <si>
    <t>6105</t>
  </si>
  <si>
    <t>6106</t>
  </si>
  <si>
    <t>6107</t>
  </si>
  <si>
    <t>6108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</si>
  <si>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</si>
  <si>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</si>
  <si>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</si>
  <si>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</si>
  <si>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</si>
  <si>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</si>
  <si>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</si>
  <si>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</si>
  <si>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</si>
  <si>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</si>
  <si>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</si>
  <si>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</si>
  <si>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</si>
  <si>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</si>
  <si>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</si>
  <si>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</si>
  <si>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</si>
  <si>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</si>
  <si>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</si>
  <si>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</si>
  <si>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</si>
  <si>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</si>
  <si>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</si>
  <si>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6401</t>
  </si>
  <si>
    <t>6402</t>
  </si>
  <si>
    <t>6403</t>
  </si>
  <si>
    <t>6404</t>
  </si>
  <si>
    <t>6405</t>
  </si>
  <si>
    <t>6406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</si>
  <si>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</si>
  <si>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</si>
  <si>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</si>
  <si>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</si>
  <si>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</si>
  <si>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</si>
  <si>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</si>
  <si>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</si>
  <si>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</si>
  <si>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</si>
  <si>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</si>
  <si>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</si>
  <si>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</si>
  <si>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</si>
  <si>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</si>
  <si>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</si>
  <si>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</si>
  <si>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</si>
  <si>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</si>
  <si>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</si>
  <si>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</si>
  <si>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</si>
  <si>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</si>
  <si>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</si>
  <si>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</si>
  <si>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</si>
  <si>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</si>
  <si>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</si>
  <si>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</si>
  <si>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6701</t>
  </si>
  <si>
    <t>6702</t>
  </si>
  <si>
    <t>6703</t>
  </si>
  <si>
    <t>6704</t>
  </si>
  <si>
    <t>6705</t>
  </si>
  <si>
    <t>6706</t>
  </si>
  <si>
    <t>6707</t>
  </si>
  <si>
    <t>6801</t>
  </si>
  <si>
    <t>6802</t>
  </si>
  <si>
    <t>6803</t>
  </si>
  <si>
    <t>6804</t>
  </si>
  <si>
    <t>6805</t>
  </si>
  <si>
    <t>6806</t>
  </si>
  <si>
    <t>6807</t>
  </si>
  <si>
    <t>6808</t>
  </si>
  <si>
    <t>6901</t>
  </si>
  <si>
    <t>6902</t>
  </si>
  <si>
    <t>6903</t>
  </si>
  <si>
    <t>6904</t>
  </si>
  <si>
    <t>6905</t>
  </si>
  <si>
    <t>6906</t>
  </si>
  <si>
    <t>6907</t>
  </si>
  <si>
    <t>7001</t>
  </si>
  <si>
    <t>7002</t>
  </si>
  <si>
    <t>7003</t>
  </si>
  <si>
    <t>7004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</si>
  <si>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</si>
  <si>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</si>
  <si>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</si>
  <si>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</si>
  <si>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</si>
  <si>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</si>
  <si>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</si>
  <si>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</si>
  <si>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</si>
  <si>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</si>
  <si>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</si>
  <si>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</si>
  <si>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</si>
  <si>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</si>
  <si>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</si>
  <si>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</si>
  <si>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</si>
  <si>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</si>
  <si>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</si>
  <si>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</si>
  <si>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</si>
  <si>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</si>
  <si>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</si>
  <si>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</si>
  <si>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</si>
  <si>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</si>
  <si>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</si>
  <si>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</si>
  <si>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</si>
  <si>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</si>
  <si>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</si>
  <si>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</si>
  <si>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</si>
  <si>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</si>
  <si>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</si>
  <si>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</si>
  <si>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</si>
  <si>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</si>
  <si>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</si>
  <si>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</si>
  <si>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</si>
  <si>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</si>
  <si>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</si>
  <si>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</si>
  <si>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</si>
  <si>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</si>
  <si>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</si>
  <si>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</si>
  <si>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</si>
  <si>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</si>
  <si>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</si>
  <si>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</si>
  <si>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</si>
  <si>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</si>
  <si>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</si>
  <si>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</si>
  <si>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</si>
  <si>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</si>
  <si>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</si>
  <si>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</si>
  <si>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</si>
  <si>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</si>
  <si>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</si>
  <si>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</si>
  <si>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</si>
  <si>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</si>
  <si>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</si>
  <si>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</si>
  <si>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7501</t>
  </si>
  <si>
    <t>7502</t>
  </si>
  <si>
    <t>7503</t>
  </si>
  <si>
    <t>7504</t>
  </si>
  <si>
    <t>7505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</si>
  <si>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</si>
  <si>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</si>
  <si>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</si>
  <si>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</si>
  <si>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</si>
  <si>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</si>
  <si>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</si>
  <si>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</si>
  <si>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</si>
  <si>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</si>
  <si>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</si>
  <si>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</si>
  <si>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</si>
  <si>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</si>
  <si>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</si>
  <si>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</si>
  <si>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</si>
  <si>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</si>
  <si>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</si>
  <si>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</si>
  <si>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</si>
  <si>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7801</t>
  </si>
  <si>
    <t>7802</t>
  </si>
  <si>
    <t>7803</t>
  </si>
  <si>
    <t>7804</t>
  </si>
  <si>
    <t>7805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</si>
  <si>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</si>
  <si>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</si>
  <si>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</si>
  <si>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</si>
  <si>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</si>
  <si>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</si>
  <si>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</si>
  <si>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</si>
  <si>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</si>
  <si>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</si>
  <si>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</si>
  <si>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</si>
  <si>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Разходи за лихви и отстъпки по облигации емитирани и търгувани на международните капиталови пазари</t>
  </si>
  <si>
    <t>участие във финансирането на брутното намаление за Нидерландия, Швеция, Дания и Австрия</t>
  </si>
  <si>
    <t>Субсидии и други текущи трансфери за финансови институции</t>
  </si>
  <si>
    <t>Субсидии и други текущи трансфери за юридически лица с нестопанска цел</t>
  </si>
  <si>
    <t>Разходи за лихви и отстъпки по облигации, емитирани и търгувани на международните капиталови пазари</t>
  </si>
  <si>
    <t>Субсидии и други текущи трансфери за нефинансови предприятия</t>
  </si>
  <si>
    <r>
      <t xml:space="preserve">                                  </t>
    </r>
    <r>
      <rPr>
        <b/>
        <i/>
        <sz val="14"/>
        <color indexed="20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БЮДЖЕТА</t>
    </r>
  </si>
  <si>
    <r>
      <t xml:space="preserve">                   </t>
    </r>
    <r>
      <rPr>
        <b/>
        <i/>
        <sz val="14"/>
        <color indexed="16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ЧУЖДИ СРЕДСТВА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</si>
  <si>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РА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</si>
  <si>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ДЕС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</si>
  <si>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ДМП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</si>
  <si>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КСФ</t>
    </r>
  </si>
  <si>
    <r>
      <t xml:space="preserve">459 Други </t>
    </r>
    <r>
      <rPr>
        <i/>
        <sz val="12"/>
        <rFont val="Times New Roman Bold"/>
        <charset val="204"/>
      </rPr>
      <t>здравноосигурителни плащания</t>
    </r>
  </si>
  <si>
    <r>
      <t>А 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бюджетни организации от подсектор "централно управление" (подсектор "ЦУ")</t>
    </r>
  </si>
  <si>
    <r>
      <t xml:space="preserve">    </t>
    </r>
    <r>
      <rPr>
        <b/>
        <i/>
        <sz val="14"/>
        <color indexed="20"/>
        <rFont val="Times New Roman CYR"/>
      </rPr>
      <t>А.1)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централния бюджет и разпоредителите с бюджет по държавния бюджет</t>
    </r>
  </si>
  <si>
    <r>
      <t xml:space="preserve">    </t>
    </r>
    <r>
      <rPr>
        <b/>
        <i/>
        <sz val="14"/>
        <color indexed="20"/>
        <rFont val="Times New Roman CYR"/>
      </rPr>
      <t xml:space="preserve"> А.2)</t>
    </r>
    <r>
      <rPr>
        <b/>
        <sz val="12"/>
        <color indexed="12"/>
        <rFont val="Times New Roman CYR"/>
        <family val="1"/>
        <charset val="204"/>
      </rPr>
      <t xml:space="preserve"> </t>
    </r>
    <r>
      <rPr>
        <b/>
        <sz val="12"/>
        <color indexed="18"/>
        <rFont val="Times New Roman CYR"/>
      </rPr>
      <t>Кодове на други бюджетни организации от подсектор "централно управление"</t>
    </r>
  </si>
  <si>
    <r>
      <t xml:space="preserve">    А.2.1)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държавните висши училища и Българската академия на науките</t>
    </r>
  </si>
  <si>
    <r>
      <t xml:space="preserve">        А.2.1а)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ДВУ и БАН, финансирани от</t>
    </r>
    <r>
      <rPr>
        <b/>
        <i/>
        <sz val="12"/>
        <rFont val="Times New Roman Bold"/>
      </rPr>
      <t xml:space="preserve"> </t>
    </r>
    <r>
      <rPr>
        <b/>
        <i/>
        <sz val="12"/>
        <color indexed="18"/>
        <rFont val="Times New Roman Bold"/>
      </rPr>
      <t>Министерството на образованието и науката</t>
    </r>
  </si>
  <si>
    <r>
      <t xml:space="preserve">Софийски университет </t>
    </r>
    <r>
      <rPr>
        <b/>
        <i/>
        <sz val="12"/>
        <color indexed="18"/>
        <rFont val="Times New Roman Bold"/>
      </rPr>
      <t>"Климент Охридски" - София</t>
    </r>
  </si>
  <si>
    <r>
      <t xml:space="preserve">Пловдивски университет </t>
    </r>
    <r>
      <rPr>
        <b/>
        <i/>
        <sz val="12"/>
        <color indexed="18"/>
        <rFont val="Times New Roman Bold"/>
      </rPr>
      <t>"Паисий Хилендарски" - Пловдив</t>
    </r>
  </si>
  <si>
    <r>
      <t>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"Проф. д-р Асен Златаров"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Бургас</t>
    </r>
  </si>
  <si>
    <r>
      <t xml:space="preserve">Великотърновки университет </t>
    </r>
    <r>
      <rPr>
        <b/>
        <i/>
        <sz val="12"/>
        <color indexed="18"/>
        <rFont val="Times New Roman Bold"/>
      </rPr>
      <t>"Св. св . Кирил и Методий" - В. Търново</t>
    </r>
  </si>
  <si>
    <r>
      <t>Югозападен 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"Неофит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Благоевград</t>
    </r>
  </si>
  <si>
    <r>
      <t xml:space="preserve">Шуменски университет </t>
    </r>
    <r>
      <rPr>
        <b/>
        <i/>
        <sz val="12"/>
        <color indexed="18"/>
        <rFont val="Times New Roman Bold"/>
      </rPr>
      <t>"Епископ Константин Преславски" - Шумен</t>
    </r>
  </si>
  <si>
    <r>
      <t xml:space="preserve">Русенски университет </t>
    </r>
    <r>
      <rPr>
        <b/>
        <i/>
        <sz val="12"/>
        <color indexed="18"/>
        <rFont val="Times New Roman Bold"/>
      </rPr>
      <t>"Ангел Кънчев"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Русе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</si>
  <si>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</si>
  <si>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 - филиал Пловдив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</si>
  <si>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</si>
  <si>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Габрово</t>
    </r>
  </si>
  <si>
    <r>
      <t xml:space="preserve">Университет по </t>
    </r>
    <r>
      <rPr>
        <b/>
        <i/>
        <sz val="12"/>
        <color indexed="18"/>
        <rFont val="Times New Roman Bold"/>
      </rPr>
      <t>архитектура, строителство и геодезия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</si>
  <si>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Минно-геоложки университет </t>
    </r>
    <r>
      <rPr>
        <b/>
        <i/>
        <sz val="12"/>
        <color indexed="18"/>
        <rFont val="Times New Roman Bold"/>
      </rPr>
      <t>"Св. Ив.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</si>
  <si>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Лесотехнически</t>
    </r>
    <r>
      <rPr>
        <sz val="12"/>
        <color indexed="18"/>
        <rFont val="Times New Roman CYR"/>
        <family val="1"/>
      </rPr>
      <t xml:space="preserve"> университет -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София</t>
    </r>
  </si>
  <si>
    <r>
      <t>Химико-технологичен и металургичен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</si>
  <si>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 xml:space="preserve">Университет по </t>
    </r>
    <r>
      <rPr>
        <b/>
        <i/>
        <sz val="12"/>
        <color indexed="18"/>
        <rFont val="Times New Roman Bold"/>
      </rPr>
      <t>хранителни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</si>
  <si>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>Аграрен</t>
    </r>
    <r>
      <rPr>
        <b/>
        <i/>
        <sz val="12"/>
        <color indexed="18"/>
        <rFont val="Times New Roman Cyr"/>
        <family val="1"/>
      </rPr>
      <t xml:space="preserve"> </t>
    </r>
    <r>
      <rPr>
        <sz val="12"/>
        <color indexed="18"/>
        <rFont val="Times New Roman CYR"/>
        <family val="1"/>
      </rPr>
      <t xml:space="preserve">университет - </t>
    </r>
    <r>
      <rPr>
        <b/>
        <i/>
        <sz val="12"/>
        <color indexed="18"/>
        <rFont val="Times New Roman Bold"/>
      </rPr>
      <t>Пловдив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</si>
  <si>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</si>
  <si>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</si>
  <si>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Пловдив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</si>
  <si>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"Проф. д-р Параскев Иванов Стоянов"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Варна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</si>
  <si>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 - медицински факултет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</si>
  <si>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Плевен</t>
    </r>
  </si>
  <si>
    <r>
      <t xml:space="preserve">Университет за </t>
    </r>
    <r>
      <rPr>
        <b/>
        <i/>
        <sz val="12"/>
        <color indexed="18"/>
        <rFont val="Times New Roman Bold"/>
      </rPr>
      <t>национално и световно стопанство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</si>
  <si>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Икономически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</si>
  <si>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 xml:space="preserve">Стопанска академия </t>
    </r>
    <r>
      <rPr>
        <b/>
        <i/>
        <sz val="12"/>
        <color indexed="18"/>
        <rFont val="Times New Roman Bold"/>
      </rPr>
      <t>"Димитър Ценов"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Свищов</t>
    </r>
  </si>
  <si>
    <r>
      <t xml:space="preserve">Държавна музикална академия </t>
    </r>
    <r>
      <rPr>
        <b/>
        <i/>
        <sz val="12"/>
        <color indexed="18"/>
        <rFont val="Times New Roman Bold"/>
      </rPr>
      <t>"Панчо Владигеров"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</si>
  <si>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Национална академия за театрално и филмово изкуство </t>
    </r>
    <r>
      <rPr>
        <b/>
        <i/>
        <sz val="12"/>
        <color indexed="18"/>
        <rFont val="Times New Roman Bold"/>
      </rPr>
      <t xml:space="preserve">"Кр. Сарафов"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</si>
  <si>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Национална </t>
    </r>
    <r>
      <rPr>
        <b/>
        <i/>
        <sz val="12"/>
        <color indexed="18"/>
        <rFont val="Times New Roman Bold"/>
      </rPr>
      <t>художествена</t>
    </r>
    <r>
      <rPr>
        <sz val="12"/>
        <color indexed="18"/>
        <rFont val="Times New Roman CYR"/>
        <family val="1"/>
      </rPr>
      <t xml:space="preserve"> академия - </t>
    </r>
    <r>
      <rPr>
        <b/>
        <i/>
        <sz val="12"/>
        <color indexed="18"/>
        <rFont val="Times New Roman Bold"/>
      </rPr>
      <t>София</t>
    </r>
  </si>
  <si>
    <r>
      <t>Академия за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музикално, танцово и изобразително изкуство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</si>
  <si>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 xml:space="preserve">Национална </t>
    </r>
    <r>
      <rPr>
        <b/>
        <i/>
        <sz val="12"/>
        <color indexed="18"/>
        <rFont val="Times New Roman Bold"/>
      </rPr>
      <t>спортна</t>
    </r>
    <r>
      <rPr>
        <sz val="12"/>
        <color indexed="18"/>
        <rFont val="Times New Roman CYR"/>
        <family val="1"/>
      </rPr>
      <t xml:space="preserve"> академия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</si>
  <si>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Висше строително училище </t>
    </r>
    <r>
      <rPr>
        <b/>
        <i/>
        <sz val="12"/>
        <color indexed="18"/>
        <rFont val="Times New Roman Bold"/>
      </rPr>
      <t xml:space="preserve">"Любен Каравелов"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</si>
  <si>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Висше транспортно училище </t>
    </r>
    <r>
      <rPr>
        <b/>
        <i/>
        <sz val="12"/>
        <color indexed="18"/>
        <rFont val="Times New Roman Bold"/>
      </rPr>
      <t xml:space="preserve">"Тодор Каблешков"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</si>
  <si>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>Университет по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библиотекознание и информационни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  <r>
      <rPr>
        <sz val="12"/>
        <color indexed="18"/>
        <rFont val="Times New Roman Bold"/>
      </rPr>
      <t xml:space="preserve"> </t>
    </r>
  </si>
  <si>
    <r>
      <t>Българска академия на науките</t>
    </r>
    <r>
      <rPr>
        <sz val="12"/>
        <color indexed="16"/>
        <rFont val="Times New Roman Bold"/>
      </rPr>
      <t xml:space="preserve"> - </t>
    </r>
    <r>
      <rPr>
        <b/>
        <i/>
        <sz val="12"/>
        <color indexed="16"/>
        <rFont val="Times New Roman Bold"/>
      </rPr>
      <t>София</t>
    </r>
  </si>
  <si>
    <r>
      <t xml:space="preserve">        А.2.1.б)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 xml:space="preserve">кодове на ДВУ и ВА "Г. С. Раковски", финансирани от </t>
    </r>
    <r>
      <rPr>
        <b/>
        <i/>
        <sz val="11"/>
        <color indexed="18"/>
        <rFont val="Times New Roman Bold"/>
      </rPr>
      <t>Министерството на отбраната</t>
    </r>
  </si>
  <si>
    <r>
      <t xml:space="preserve">Военна академия </t>
    </r>
    <r>
      <rPr>
        <b/>
        <i/>
        <sz val="12"/>
        <color indexed="18"/>
        <rFont val="Times New Roman Bold"/>
      </rPr>
      <t>"Г. С. Раковски"</t>
    </r>
    <r>
      <rPr>
        <b/>
        <i/>
        <sz val="12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</si>
  <si>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Национален </t>
    </r>
    <r>
      <rPr>
        <b/>
        <i/>
        <sz val="12"/>
        <color indexed="18"/>
        <rFont val="Times New Roman Bold"/>
      </rPr>
      <t>военен</t>
    </r>
    <r>
      <rPr>
        <sz val="12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Велико Търново</t>
    </r>
  </si>
  <si>
    <r>
      <t xml:space="preserve">Висше </t>
    </r>
    <r>
      <rPr>
        <b/>
        <i/>
        <sz val="12"/>
        <color indexed="18"/>
        <rFont val="Times New Roman Bold"/>
      </rPr>
      <t>военноморско</t>
    </r>
    <r>
      <rPr>
        <sz val="12"/>
        <rFont val="Times New Roman Cyr"/>
        <family val="1"/>
      </rPr>
      <t xml:space="preserve"> училище </t>
    </r>
    <r>
      <rPr>
        <b/>
        <i/>
        <sz val="12"/>
        <color indexed="18"/>
        <rFont val="Times New Roman Bold"/>
      </rPr>
      <t>"Н. Й. Вапцаров"</t>
    </r>
    <r>
      <rPr>
        <b/>
        <i/>
        <sz val="12"/>
        <color indexed="17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Варна</t>
    </r>
  </si>
  <si>
    <r>
      <t xml:space="preserve">    А.2.2)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>кодове на други разпоредители с бюджет по чл. 13, ал. 3 от ЗПФ</t>
    </r>
  </si>
  <si>
    <r>
      <t xml:space="preserve">    А.2.3)</t>
    </r>
    <r>
      <rPr>
        <b/>
        <sz val="12"/>
        <color indexed="10"/>
        <rFont val="Times New Roman CYR"/>
      </rPr>
      <t xml:space="preserve"> </t>
    </r>
    <r>
      <rPr>
        <b/>
        <sz val="11"/>
        <rFont val="Times New Roman CYR"/>
        <family val="1"/>
      </rPr>
      <t>кодове на разпоредители с бюджет по чл. 13, ал. 4 от ЗПФ</t>
    </r>
  </si>
  <si>
    <t>Банско</t>
  </si>
  <si>
    <t>Белица</t>
  </si>
  <si>
    <t>Благоевград</t>
  </si>
  <si>
    <t>Гоце Делчев</t>
  </si>
  <si>
    <t>Гърмен</t>
  </si>
  <si>
    <t>Кресна</t>
  </si>
  <si>
    <t>Петрич</t>
  </si>
  <si>
    <t>Разлог</t>
  </si>
  <si>
    <t>Сандански</t>
  </si>
  <si>
    <t>Сатовча</t>
  </si>
  <si>
    <t>Симитли</t>
  </si>
  <si>
    <t>Струмяни</t>
  </si>
  <si>
    <t>Хаджидимово</t>
  </si>
  <si>
    <t>Якоруда</t>
  </si>
  <si>
    <t>Айтос</t>
  </si>
  <si>
    <t xml:space="preserve">Бургас </t>
  </si>
  <si>
    <t>Камено</t>
  </si>
  <si>
    <t>Карнобат</t>
  </si>
  <si>
    <t>Малко Търново</t>
  </si>
  <si>
    <t>Несебър</t>
  </si>
  <si>
    <t>Поморие</t>
  </si>
  <si>
    <t>Приморско</t>
  </si>
  <si>
    <t>Руен</t>
  </si>
  <si>
    <t>Созопол</t>
  </si>
  <si>
    <t>Средец</t>
  </si>
  <si>
    <t>Сунгурларе</t>
  </si>
  <si>
    <t>Царево</t>
  </si>
  <si>
    <t>Аврен</t>
  </si>
  <si>
    <t>Аксаково</t>
  </si>
  <si>
    <t>Белослав</t>
  </si>
  <si>
    <t>Бяла</t>
  </si>
  <si>
    <t>Варна</t>
  </si>
  <si>
    <t>Ветрино</t>
  </si>
  <si>
    <t>Вълчидол</t>
  </si>
  <si>
    <t>Девня</t>
  </si>
  <si>
    <t>Долни Чифлик</t>
  </si>
  <si>
    <t>Дългопол</t>
  </si>
  <si>
    <t>Провадия</t>
  </si>
  <si>
    <t>Суворово</t>
  </si>
  <si>
    <t>Велико Търново</t>
  </si>
  <si>
    <t>Горна Оряховица</t>
  </si>
  <si>
    <t>Елена</t>
  </si>
  <si>
    <t>Златарица</t>
  </si>
  <si>
    <t>Лясковец</t>
  </si>
  <si>
    <t>Павликени</t>
  </si>
  <si>
    <t>Полски Тръмбеш</t>
  </si>
  <si>
    <t>Свищов</t>
  </si>
  <si>
    <t>Стражица</t>
  </si>
  <si>
    <t>Сухиндол</t>
  </si>
  <si>
    <t>Белоградчик</t>
  </si>
  <si>
    <t>Бойница</t>
  </si>
  <si>
    <t>Брегово</t>
  </si>
  <si>
    <t>Видин</t>
  </si>
  <si>
    <t>Грамада</t>
  </si>
  <si>
    <t>Димово</t>
  </si>
  <si>
    <t>Кула</t>
  </si>
  <si>
    <t>Макреш</t>
  </si>
  <si>
    <t>Ново село</t>
  </si>
  <si>
    <t>Ружинци</t>
  </si>
  <si>
    <t>Чупрене</t>
  </si>
  <si>
    <t>Борован</t>
  </si>
  <si>
    <t>Бяла Слатина</t>
  </si>
  <si>
    <t>Враца</t>
  </si>
  <si>
    <t>Козлодуй</t>
  </si>
  <si>
    <t>Криводол</t>
  </si>
  <si>
    <t>Мездра</t>
  </si>
  <si>
    <t>Мизия</t>
  </si>
  <si>
    <t>Оряхово</t>
  </si>
  <si>
    <t>Роман</t>
  </si>
  <si>
    <t>Хайредин</t>
  </si>
  <si>
    <t>Габрово</t>
  </si>
  <si>
    <t>Дряново</t>
  </si>
  <si>
    <t>Севлиево</t>
  </si>
  <si>
    <t>Трявна</t>
  </si>
  <si>
    <t>Балчик</t>
  </si>
  <si>
    <t>Генерал Тошево</t>
  </si>
  <si>
    <t>Добрич</t>
  </si>
  <si>
    <t>Добричка</t>
  </si>
  <si>
    <t>Каварна</t>
  </si>
  <si>
    <t>Крушари</t>
  </si>
  <si>
    <t>Тервел</t>
  </si>
  <si>
    <t>Шабла</t>
  </si>
  <si>
    <t>Ардино</t>
  </si>
  <si>
    <t>Джебел</t>
  </si>
  <si>
    <t>Кирково</t>
  </si>
  <si>
    <t>Крумовград</t>
  </si>
  <si>
    <t>Кърджали</t>
  </si>
  <si>
    <t>Момчилград</t>
  </si>
  <si>
    <t>Черноочене</t>
  </si>
  <si>
    <t>Бобовдол</t>
  </si>
  <si>
    <t>Бобошево</t>
  </si>
  <si>
    <t>Дупница</t>
  </si>
  <si>
    <t>Кочериново</t>
  </si>
  <si>
    <t>Кюстендил</t>
  </si>
  <si>
    <t>Невестино</t>
  </si>
  <si>
    <t>Рила</t>
  </si>
  <si>
    <t>Сапарева баня</t>
  </si>
  <si>
    <t>Трекляно</t>
  </si>
  <si>
    <t>Априлци</t>
  </si>
  <si>
    <t>Летница</t>
  </si>
  <si>
    <t>Ловеч</t>
  </si>
  <si>
    <t>Луковит</t>
  </si>
  <si>
    <t>Тетевен</t>
  </si>
  <si>
    <t>Троян</t>
  </si>
  <si>
    <t>Угърчин</t>
  </si>
  <si>
    <t>Ябланица</t>
  </si>
  <si>
    <t>Берковица</t>
  </si>
  <si>
    <t>Бойчиновци</t>
  </si>
  <si>
    <t>Брусарци</t>
  </si>
  <si>
    <t>Вълчедръм</t>
  </si>
  <si>
    <t>Вършец</t>
  </si>
  <si>
    <t>Георги Дамяново</t>
  </si>
  <si>
    <t>Лом</t>
  </si>
  <si>
    <t>Медковец</t>
  </si>
  <si>
    <t>Монтана</t>
  </si>
  <si>
    <t>Чипровци</t>
  </si>
  <si>
    <t>Якимово</t>
  </si>
  <si>
    <t>Батак</t>
  </si>
  <si>
    <t>Белово</t>
  </si>
  <si>
    <t>Брацигово</t>
  </si>
  <si>
    <t>Велинград</t>
  </si>
  <si>
    <t>Лесичово</t>
  </si>
  <si>
    <t>Пазарджик</t>
  </si>
  <si>
    <t>Панагюрище</t>
  </si>
  <si>
    <t>Пещера</t>
  </si>
  <si>
    <t>Ракитово</t>
  </si>
  <si>
    <t>Септември</t>
  </si>
  <si>
    <t>Стрелча</t>
  </si>
  <si>
    <t>Сърница</t>
  </si>
  <si>
    <t>Брезник</t>
  </si>
  <si>
    <t>Земен</t>
  </si>
  <si>
    <t>Ковачевци</t>
  </si>
  <si>
    <t>Перник</t>
  </si>
  <si>
    <t>Радомир</t>
  </si>
  <si>
    <t>Трън</t>
  </si>
  <si>
    <t>Белене</t>
  </si>
  <si>
    <t>Гулянци</t>
  </si>
  <si>
    <t>Долна Митрополия</t>
  </si>
  <si>
    <t>Долни Дъбник</t>
  </si>
  <si>
    <t>Искър</t>
  </si>
  <si>
    <t>Левски</t>
  </si>
  <si>
    <t>Никопол</t>
  </si>
  <si>
    <t>Плевен</t>
  </si>
  <si>
    <t>Пордим</t>
  </si>
  <si>
    <t>Червен бряг</t>
  </si>
  <si>
    <t>Кнежа</t>
  </si>
  <si>
    <t>Асеновград</t>
  </si>
  <si>
    <t>Брезово</t>
  </si>
  <si>
    <t>Калояново</t>
  </si>
  <si>
    <t>Карлово</t>
  </si>
  <si>
    <t>Кричим</t>
  </si>
  <si>
    <t>Лъки</t>
  </si>
  <si>
    <t>Марица</t>
  </si>
  <si>
    <t>Перущица</t>
  </si>
  <si>
    <t>Пловдив</t>
  </si>
  <si>
    <t>Първомай</t>
  </si>
  <si>
    <t>Раковски</t>
  </si>
  <si>
    <t>Родопи</t>
  </si>
  <si>
    <t>Садово</t>
  </si>
  <si>
    <t>Стамболийски</t>
  </si>
  <si>
    <t>Съединение</t>
  </si>
  <si>
    <t>Хисаря</t>
  </si>
  <si>
    <t>Куклен</t>
  </si>
  <si>
    <t>Сопот</t>
  </si>
  <si>
    <t>Завет</t>
  </si>
  <si>
    <t>Исперих</t>
  </si>
  <si>
    <t>Кубрат</t>
  </si>
  <si>
    <t>Лозница</t>
  </si>
  <si>
    <t>Разград</t>
  </si>
  <si>
    <t>Самуил</t>
  </si>
  <si>
    <t>Цар Калоян</t>
  </si>
  <si>
    <t>Борово</t>
  </si>
  <si>
    <t>Ветово</t>
  </si>
  <si>
    <t>Две могили</t>
  </si>
  <si>
    <t>Иваново</t>
  </si>
  <si>
    <t>Русе</t>
  </si>
  <si>
    <t>Сливо поле</t>
  </si>
  <si>
    <t>Ценово</t>
  </si>
  <si>
    <t>Алфатар</t>
  </si>
  <si>
    <t>Главиница</t>
  </si>
  <si>
    <t>Дулово</t>
  </si>
  <si>
    <t>Кайнарджа</t>
  </si>
  <si>
    <t>Силистра</t>
  </si>
  <si>
    <t>Ситово</t>
  </si>
  <si>
    <t>Тутракан</t>
  </si>
  <si>
    <t>Котел</t>
  </si>
  <si>
    <t>Нова Загора</t>
  </si>
  <si>
    <t>Сливен</t>
  </si>
  <si>
    <t>Твърдица</t>
  </si>
  <si>
    <t>Баните</t>
  </si>
  <si>
    <t>Борино</t>
  </si>
  <si>
    <t>Девин</t>
  </si>
  <si>
    <t>Доспат</t>
  </si>
  <si>
    <t>Златоград</t>
  </si>
  <si>
    <t>Мадан</t>
  </si>
  <si>
    <t>Неделино</t>
  </si>
  <si>
    <t>Рудозем</t>
  </si>
  <si>
    <t>Смолян</t>
  </si>
  <si>
    <t>Чепеларе</t>
  </si>
  <si>
    <t>Антон</t>
  </si>
  <si>
    <t>Божурище</t>
  </si>
  <si>
    <t>Ботевград</t>
  </si>
  <si>
    <t>Годеч</t>
  </si>
  <si>
    <t>Горна Малина</t>
  </si>
  <si>
    <t>Долна Баня</t>
  </si>
  <si>
    <t xml:space="preserve">Драгоман </t>
  </si>
  <si>
    <t>Елин Пелин</t>
  </si>
  <si>
    <t>Етрополе</t>
  </si>
  <si>
    <t>Златица</t>
  </si>
  <si>
    <t>Ихтиман</t>
  </si>
  <si>
    <t>Копривщица</t>
  </si>
  <si>
    <t>Костенец</t>
  </si>
  <si>
    <t>Костинброд</t>
  </si>
  <si>
    <t>Мирково</t>
  </si>
  <si>
    <t>Пирдоп</t>
  </si>
  <si>
    <t>Правец</t>
  </si>
  <si>
    <t>Самоков</t>
  </si>
  <si>
    <t>Своге</t>
  </si>
  <si>
    <t>Сливница</t>
  </si>
  <si>
    <t>Чавдар</t>
  </si>
  <si>
    <t>Челопеч</t>
  </si>
  <si>
    <t>Братя Даскалови</t>
  </si>
  <si>
    <t>Гурково</t>
  </si>
  <si>
    <t>Гълъбово</t>
  </si>
  <si>
    <t>Казанлък</t>
  </si>
  <si>
    <t>Мъглиж</t>
  </si>
  <si>
    <t>Николаево</t>
  </si>
  <si>
    <t>Опан</t>
  </si>
  <si>
    <t>Павел баня</t>
  </si>
  <si>
    <t>Раднево</t>
  </si>
  <si>
    <t>Стара Загора</t>
  </si>
  <si>
    <t>Чирпан</t>
  </si>
  <si>
    <t>Антоново</t>
  </si>
  <si>
    <t>Омуртаг</t>
  </si>
  <si>
    <t>Опака</t>
  </si>
  <si>
    <t>Попово</t>
  </si>
  <si>
    <t>Търговище</t>
  </si>
  <si>
    <t>Димитровград</t>
  </si>
  <si>
    <t>Ивайловград</t>
  </si>
  <si>
    <t>Любимец</t>
  </si>
  <si>
    <t>Маджарово</t>
  </si>
  <si>
    <t>Минерални Бани</t>
  </si>
  <si>
    <t>Свиленград</t>
  </si>
  <si>
    <t>Симеоновград</t>
  </si>
  <si>
    <t>Стамболово</t>
  </si>
  <si>
    <t>Тополовград</t>
  </si>
  <si>
    <t>Харманли</t>
  </si>
  <si>
    <t>Хасково</t>
  </si>
  <si>
    <t>Велики Преслав</t>
  </si>
  <si>
    <t>Венец</t>
  </si>
  <si>
    <t>Върбица</t>
  </si>
  <si>
    <t>Каолиново</t>
  </si>
  <si>
    <t>Каспичан</t>
  </si>
  <si>
    <t>Никола Козлево</t>
  </si>
  <si>
    <t>Нови пазар</t>
  </si>
  <si>
    <t>Смядово</t>
  </si>
  <si>
    <t>Хитрино</t>
  </si>
  <si>
    <t>Шумен</t>
  </si>
  <si>
    <t>Болярово</t>
  </si>
  <si>
    <t>Елхово</t>
  </si>
  <si>
    <t>Стралджа</t>
  </si>
  <si>
    <t>Тунджа</t>
  </si>
  <si>
    <t>Ямбол</t>
  </si>
  <si>
    <t>възстановени трансфери за ЦБ (-)</t>
  </si>
  <si>
    <t>- получени трансфери (+/-)</t>
  </si>
  <si>
    <r>
      <t xml:space="preserve">от </t>
    </r>
    <r>
      <rPr>
        <b/>
        <i/>
        <sz val="12"/>
        <rFont val="Times New Roman CYR"/>
        <family val="1"/>
        <charset val="204"/>
      </rPr>
      <t>еднолични търговци, свободни професии, извънтрудови правоотношения</t>
    </r>
    <r>
      <rPr>
        <sz val="12"/>
        <rFont val="Times New Roman CYR"/>
        <family val="1"/>
        <charset val="204"/>
      </rPr>
      <t xml:space="preserve"> и др.</t>
    </r>
  </si>
  <si>
    <r>
      <t>окончателен годишен (</t>
    </r>
    <r>
      <rPr>
        <b/>
        <i/>
        <sz val="12"/>
        <rFont val="Times New Roman CYR"/>
        <family val="1"/>
        <charset val="204"/>
      </rPr>
      <t>патентен</t>
    </r>
    <r>
      <rPr>
        <sz val="12"/>
        <rFont val="Times New Roman CYR"/>
        <family val="1"/>
        <charset val="204"/>
      </rPr>
      <t>) данък и данък върху таксиметров превоз на пътници</t>
    </r>
  </si>
  <si>
    <t>окончателен данък върху приходите от лихви по банкови сметки на физическите лица</t>
  </si>
  <si>
    <r>
      <t xml:space="preserve">данък върху </t>
    </r>
    <r>
      <rPr>
        <sz val="12"/>
        <rFont val="Times New Roman CYR"/>
        <family val="1"/>
        <charset val="204"/>
      </rPr>
      <t>разходи, предоставяни в натура</t>
    </r>
  </si>
  <si>
    <t>Получени чрез небюджетни предприятия средства от КФП по международни и други програми</t>
  </si>
  <si>
    <t xml:space="preserve">получени чрез нефинансови предприятия текущи трансфери от КФП по международни и други  програми </t>
  </si>
  <si>
    <t>получени чрез финансови институции текущи трансфери от КФП по международни и други  програми</t>
  </si>
  <si>
    <t xml:space="preserve">получени чрез нестопански организации текущи трансфери от КФП по международни и други  програми </t>
  </si>
  <si>
    <t>получени чрез предприятия от чужбина текущи трансфери от КФП по международни и други  програми</t>
  </si>
  <si>
    <t xml:space="preserve">получени чрез нефинансови предприятия капиталови трансфери от КФП по международни и други  програми </t>
  </si>
  <si>
    <t xml:space="preserve">получени чрез финансови институции капиталови трансфери от КФП по международни и други  програми </t>
  </si>
  <si>
    <t>получени чрез нестопански организации капиталови трансфери от КФП по международни и други  програми</t>
  </si>
  <si>
    <t>получени чрез предприятия от чужбина капиталови трансфери от КФП по международни и други  програми</t>
  </si>
  <si>
    <t xml:space="preserve">      в т.ч. данък върху таксиметров превоз на пътници</t>
  </si>
  <si>
    <t>Платени лихви по финансов лизинг и търговски кредит</t>
  </si>
  <si>
    <t>Платени лихви по заеми, предоставени от централния бюджет и бюджетни организации</t>
  </si>
  <si>
    <t>Предоставена възмездна финансова помощ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</si>
  <si>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възмездна финансова помощ (-)</t>
    </r>
  </si>
  <si>
    <r>
      <t>възстановени</t>
    </r>
    <r>
      <rPr>
        <sz val="12"/>
        <rFont val="Times New Roman CYR"/>
        <family val="1"/>
        <charset val="204"/>
      </rPr>
      <t xml:space="preserve"> суми по възмездна финансова помощ (+)</t>
    </r>
  </si>
  <si>
    <t>323 Училища по културата и училища по изкуствата</t>
  </si>
  <si>
    <t>321 Специални училища и центрове за специална образователна подкрепа</t>
  </si>
  <si>
    <t>322 Неспециализирани училища, без професионални гимназии</t>
  </si>
  <si>
    <t>325 Български училища в чужбина</t>
  </si>
  <si>
    <t>326 Професионални гимназии и паралелки за професионална подготовка</t>
  </si>
  <si>
    <t>327 Училища в места за лишаване от свобода</t>
  </si>
  <si>
    <t>337 Център за подкрепа за личностно развитие</t>
  </si>
  <si>
    <t>338 Ресурсно подпомагане</t>
  </si>
  <si>
    <t>223 Държавна агенция "Разузнаване"</t>
  </si>
  <si>
    <t>311 Детски градини</t>
  </si>
  <si>
    <t>312 Специални групи в детски градини за деца със СОП</t>
  </si>
  <si>
    <t>431 Детски ясли, детски кухни и яслени групи в детска градина</t>
  </si>
  <si>
    <t>455 Плащания за лекарствени продукти, медицински изделия и диетични храни за специални медицински цели за домашно лечение на територията на страната</t>
  </si>
  <si>
    <t>457 Плащания за медицински изделия прилагани в болничната медицинска помощ</t>
  </si>
  <si>
    <t>458 Плащания за лекарствени продукти при злокачествени заболявания в условия на болнична медицинска помощ</t>
  </si>
  <si>
    <t>Уточнен план 2018</t>
  </si>
  <si>
    <t>Отчет 2018</t>
  </si>
  <si>
    <t>Уточнен план 2018 - ПРИХОДИ</t>
  </si>
  <si>
    <t>Отчет 2018 - ПРИХОДИ</t>
  </si>
  <si>
    <t>Уточнен план 2018 - РАЗХОДИ - рекапитулация</t>
  </si>
  <si>
    <t>Отчет 2018 - РАЗХОДИ - рекапитулация</t>
  </si>
  <si>
    <t>Уточнен план 2018 - ТРАНСФЕРИ и ВРЕМ. БЕЗЛ. ЗАЕМИ</t>
  </si>
  <si>
    <t xml:space="preserve">     Отчет 2018 - ТРАНСФЕРИ и ВРЕМ. БЕЗЛ. ЗАЕМИ</t>
  </si>
  <si>
    <t>Уточнен план 2018 - БЮДЖЕТНО САЛДО</t>
  </si>
  <si>
    <t xml:space="preserve">               Отчет 2018 - БЮДЖЕТНО САЛДО</t>
  </si>
  <si>
    <t>Уточнен план 2018 - ФИНАНСИРАНЕ НА БЮДЖЕТНО САЛДО</t>
  </si>
  <si>
    <t>Отчет 2018-ФИНАНСИРАНЕ НА БЮДЖЕТНО САЛДО</t>
  </si>
  <si>
    <t>Годишен         уточнен план                           2018 г.</t>
  </si>
  <si>
    <t>ОТЧЕТ               2018 г.</t>
  </si>
  <si>
    <t>приходи от лихви по заеми, предоставени на бюджетни организации</t>
  </si>
  <si>
    <t>вноски за фонд "ИЕЯС" и фонд "РАО"</t>
  </si>
  <si>
    <t>КФ - ОП "ОКОЛНА СРЕДА" /2007-2013/</t>
  </si>
  <si>
    <t>ЕФРР - ОП "ОКОЛНА СРЕДА" /2007-2013/</t>
  </si>
  <si>
    <t>1. Персонал</t>
  </si>
  <si>
    <t>§§ 1 - 8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</si>
  <si>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</si>
  <si>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</si>
  <si>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1.3. Осигурителни вноски</t>
  </si>
  <si>
    <t xml:space="preserve">2. Издръжка </t>
  </si>
  <si>
    <t xml:space="preserve">3. Лихви </t>
  </si>
  <si>
    <t>4. Социални разходи, стипендии</t>
  </si>
  <si>
    <t xml:space="preserve">5.Субсидии </t>
  </si>
  <si>
    <t>6. Придобиване на нeфинансови актииви</t>
  </si>
  <si>
    <t>7. Капиталови трансфери</t>
  </si>
  <si>
    <t>8. Предоставени текущи и капиталови трансфери за чужбина</t>
  </si>
  <si>
    <t xml:space="preserve">9. Прираст на държавния резерв и изкупуване на земеделска продукция </t>
  </si>
  <si>
    <t>10. Резерв за непредвидини и неотложни разходи</t>
  </si>
  <si>
    <t>§ 49</t>
  </si>
  <si>
    <t>§§ 43 - 45</t>
  </si>
  <si>
    <t xml:space="preserve">    в т.ч.  приходи от вноски</t>
  </si>
  <si>
    <t>приходни §§ 36-08 и 36-10</t>
  </si>
  <si>
    <t>приходни §§ 25-00, 26-00, 27-00, 36-08 и 36-10</t>
  </si>
  <si>
    <t>приходни §§ 36-01, 36-05 и 36-19</t>
  </si>
  <si>
    <t xml:space="preserve">     в т.ч. изменение на средства по сметки, включени в единната сметка</t>
  </si>
  <si>
    <t>финансиращ § 96-00</t>
  </si>
  <si>
    <t>Бланка версия 2.01 от 2018г.</t>
  </si>
  <si>
    <t>- предоставени трансфери (+/-)</t>
  </si>
  <si>
    <t>ОУ "Хписто Ботев" с.Левка Проект BG05M2OP001-2.004-0004 "Твоят час"</t>
  </si>
  <si>
    <t>b750</t>
  </si>
  <si>
    <t>d628</t>
  </si>
  <si>
    <t>c922</t>
  </si>
  <si>
    <t>print</t>
  </si>
</sst>
</file>

<file path=xl/styles.xml><?xml version="1.0" encoding="utf-8"?>
<styleSheet xmlns="http://schemas.openxmlformats.org/spreadsheetml/2006/main">
  <numFmts count="19">
    <numFmt numFmtId="175" formatCode="_-* #,##0.00\ _ë_â_-;\-* #,##0.00\ _ë_â_-;_-* &quot;-&quot;??\ _ë_â_-;_-@_-"/>
    <numFmt numFmtId="176" formatCode="0.0"/>
    <numFmt numFmtId="177" formatCode="dd\.m\.yyyy\ &quot;г.&quot;;@"/>
    <numFmt numFmtId="178" formatCode="000"/>
    <numFmt numFmtId="179" formatCode="0#&quot;-&quot;0#"/>
    <numFmt numFmtId="180" formatCode="0000"/>
    <numFmt numFmtId="181" formatCode="00&quot;-&quot;0#"/>
    <numFmt numFmtId="182" formatCode="0&quot; &quot;#&quot; &quot;#"/>
    <numFmt numFmtId="184" formatCode="0&quot; &quot;0&quot; &quot;0&quot; &quot;0"/>
    <numFmt numFmtId="185" formatCode="000&quot; &quot;000&quot; &quot;000"/>
    <numFmt numFmtId="186" formatCode="&quot;x&quot;"/>
    <numFmt numFmtId="187" formatCode="#,##0;[Red]\(#,##0\)"/>
    <numFmt numFmtId="188" formatCode="#,##0;\(#,##0\)"/>
    <numFmt numFmtId="192" formatCode="&quot;МАКЕТ ЗА &quot;0000&quot; г.&quot;"/>
    <numFmt numFmtId="193" formatCode="&quot;БЮДЖЕТ Годишен         уточнен план &quot;0000&quot; г.&quot;"/>
    <numFmt numFmtId="194" formatCode="&quot;за &quot;0000&quot; г.&quot;"/>
    <numFmt numFmtId="195" formatCode="#,##0&quot; &quot;;[Red]\(#,##0\)"/>
    <numFmt numFmtId="196" formatCode="00&quot;.&quot;00&quot;.&quot;0000&quot; г.&quot;"/>
    <numFmt numFmtId="198" formatCode="&quot;II. ОБЩО РАЗХОДИ ЗА ДЕЙНОСТ &quot;0&quot;&quot;0&quot;&quot;0&quot;&quot;0"/>
  </numFmts>
  <fonts count="256">
    <font>
      <sz val="10"/>
      <name val="Hebar"/>
      <charset val="204"/>
    </font>
    <font>
      <sz val="10"/>
      <name val="Hebar"/>
      <charset val="204"/>
    </font>
    <font>
      <sz val="8"/>
      <name val="Hebar"/>
      <charset val="204"/>
    </font>
    <font>
      <sz val="12"/>
      <name val="Times New Roman CYR"/>
      <family val="1"/>
      <charset val="204"/>
    </font>
    <font>
      <sz val="12"/>
      <color indexed="9"/>
      <name val="Times New Roman CYR"/>
      <family val="1"/>
      <charset val="204"/>
    </font>
    <font>
      <sz val="12"/>
      <name val="Arial"/>
      <family val="2"/>
      <charset val="204"/>
    </font>
    <font>
      <b/>
      <sz val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color indexed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  <font>
      <i/>
      <sz val="12"/>
      <name val="Times New Roman Cyr"/>
      <family val="1"/>
    </font>
    <font>
      <sz val="12"/>
      <name val="Times New Roman Cyr"/>
      <family val="1"/>
    </font>
    <font>
      <b/>
      <i/>
      <sz val="12"/>
      <name val="Times New Roman Cyr"/>
      <family val="1"/>
    </font>
    <font>
      <i/>
      <sz val="12"/>
      <color indexed="10"/>
      <name val="Times New Roman CYR"/>
      <charset val="204"/>
    </font>
    <font>
      <sz val="10"/>
      <name val="Arial Cyr"/>
      <charset val="204"/>
    </font>
    <font>
      <sz val="12"/>
      <color indexed="10"/>
      <name val="Times New Roman CYR"/>
      <family val="1"/>
      <charset val="204"/>
    </font>
    <font>
      <i/>
      <sz val="12"/>
      <name val="Times New Roman CYR"/>
    </font>
    <font>
      <b/>
      <i/>
      <sz val="12"/>
      <name val="Times New Roman CYR"/>
    </font>
    <font>
      <sz val="12"/>
      <name val="Times New Roman CYR"/>
    </font>
    <font>
      <sz val="14"/>
      <name val="Times New Roman CYR"/>
      <family val="1"/>
      <charset val="204"/>
    </font>
    <font>
      <sz val="18"/>
      <name val="Times New Roman Cyr"/>
      <family val="1"/>
      <charset val="204"/>
    </font>
    <font>
      <sz val="16"/>
      <color indexed="8"/>
      <name val="Times New Roman CYR"/>
      <family val="1"/>
      <charset val="204"/>
    </font>
    <font>
      <sz val="10"/>
      <name val="Arial"/>
      <family val="2"/>
      <charset val="204"/>
    </font>
    <font>
      <sz val="12"/>
      <name val="UnvCyr"/>
      <family val="2"/>
      <charset val="204"/>
    </font>
    <font>
      <b/>
      <sz val="14"/>
      <name val="Times New Roman CYR"/>
    </font>
    <font>
      <b/>
      <sz val="12"/>
      <name val="Times New Roman CYR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2"/>
      <color indexed="50"/>
      <name val="Times New Roman CYR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Times New Roman Bold"/>
    </font>
    <font>
      <i/>
      <sz val="12"/>
      <name val="Times New Roman Bold"/>
    </font>
    <font>
      <b/>
      <sz val="12"/>
      <name val="Times New Roman CYR"/>
      <family val="1"/>
    </font>
    <font>
      <b/>
      <i/>
      <sz val="12"/>
      <color indexed="18"/>
      <name val="Times New Roman Bold"/>
    </font>
    <font>
      <b/>
      <sz val="11"/>
      <name val="Times New Roman CYR"/>
      <family val="1"/>
    </font>
    <font>
      <sz val="12"/>
      <name val="Times New Roman Bold"/>
    </font>
    <font>
      <sz val="11"/>
      <name val="Times New Roman CYR"/>
      <family val="1"/>
    </font>
    <font>
      <sz val="14"/>
      <name val="Times New Roman CYR"/>
      <charset val="204"/>
    </font>
    <font>
      <sz val="10"/>
      <color indexed="81"/>
      <name val="Times New Roman"/>
      <family val="1"/>
      <charset val="204"/>
    </font>
    <font>
      <b/>
      <sz val="10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  <font>
      <i/>
      <u/>
      <sz val="9"/>
      <color indexed="81"/>
      <name val="Tahoma"/>
      <family val="2"/>
      <charset val="204"/>
    </font>
    <font>
      <sz val="12"/>
      <color indexed="10"/>
      <name val="Times New Roman CYR"/>
      <charset val="204"/>
    </font>
    <font>
      <i/>
      <sz val="12"/>
      <name val="Times New Roman Bold"/>
      <charset val="204"/>
    </font>
    <font>
      <sz val="14"/>
      <name val="Hebar"/>
      <charset val="204"/>
    </font>
    <font>
      <b/>
      <sz val="12"/>
      <color indexed="9"/>
      <name val="Times New Roman Cyr"/>
      <family val="1"/>
      <charset val="204"/>
    </font>
    <font>
      <b/>
      <i/>
      <sz val="12"/>
      <color indexed="10"/>
      <name val="Times New Roman CYR"/>
      <charset val="204"/>
    </font>
    <font>
      <b/>
      <i/>
      <sz val="12"/>
      <color indexed="18"/>
      <name val="Times New Roman CYR"/>
      <charset val="204"/>
    </font>
    <font>
      <b/>
      <sz val="14"/>
      <name val="Times New Roman CYR"/>
      <charset val="204"/>
    </font>
    <font>
      <b/>
      <sz val="11"/>
      <name val="Times New Roman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 CYR"/>
    </font>
    <font>
      <b/>
      <sz val="12"/>
      <color indexed="18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3"/>
      <name val="Times New Roman Cyr"/>
      <charset val="204"/>
    </font>
    <font>
      <b/>
      <i/>
      <sz val="14"/>
      <name val="Times New Roman"/>
      <family val="1"/>
      <charset val="204"/>
    </font>
    <font>
      <b/>
      <i/>
      <sz val="12"/>
      <color indexed="18"/>
      <name val="Times New Roman"/>
      <family val="1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indexed="16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b/>
      <i/>
      <sz val="12"/>
      <color indexed="60"/>
      <name val="Times New Roman CYR"/>
      <family val="1"/>
      <charset val="204"/>
    </font>
    <font>
      <b/>
      <sz val="12"/>
      <color indexed="60"/>
      <name val="Times New Roman CYR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charset val="204"/>
    </font>
    <font>
      <i/>
      <u/>
      <sz val="10"/>
      <color indexed="81"/>
      <name val="Times New Roman"/>
      <family val="1"/>
      <charset val="204"/>
    </font>
    <font>
      <i/>
      <u/>
      <sz val="9"/>
      <color indexed="81"/>
      <name val="Times New Roman"/>
      <family val="1"/>
      <charset val="204"/>
    </font>
    <font>
      <sz val="9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20"/>
      <name val="Times New Roman Cyr"/>
      <charset val="204"/>
    </font>
    <font>
      <sz val="12"/>
      <color indexed="20"/>
      <name val="Times New Roman CYR"/>
      <family val="1"/>
      <charset val="204"/>
    </font>
    <font>
      <b/>
      <sz val="12"/>
      <color indexed="20"/>
      <name val="Times New Roman CYR"/>
      <family val="1"/>
      <charset val="204"/>
    </font>
    <font>
      <i/>
      <sz val="12"/>
      <color indexed="18"/>
      <name val="Times New Roman CYR"/>
      <charset val="204"/>
    </font>
    <font>
      <b/>
      <i/>
      <sz val="14"/>
      <name val="Times New Roman bold"/>
      <charset val="204"/>
    </font>
    <font>
      <sz val="14"/>
      <color indexed="28"/>
      <name val="Times New Roman"/>
      <family val="1"/>
      <charset val="204"/>
    </font>
    <font>
      <sz val="12"/>
      <color indexed="28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2"/>
      <color indexed="10"/>
      <name val="Times New Roman CYR"/>
      <charset val="204"/>
    </font>
    <font>
      <i/>
      <sz val="10"/>
      <color indexed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0"/>
      <color indexed="12"/>
      <name val="Times New Roman CYR"/>
      <charset val="204"/>
    </font>
    <font>
      <b/>
      <i/>
      <sz val="10"/>
      <color indexed="18"/>
      <name val="Times New Roman CYR"/>
      <charset val="204"/>
    </font>
    <font>
      <b/>
      <sz val="10"/>
      <name val="Times New Roman CYR"/>
      <family val="1"/>
      <charset val="204"/>
    </font>
    <font>
      <b/>
      <i/>
      <sz val="10"/>
      <color indexed="16"/>
      <name val="Times New Roman CYR"/>
      <charset val="204"/>
    </font>
    <font>
      <sz val="11"/>
      <color indexed="81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sz val="12"/>
      <color indexed="18"/>
      <name val="Times New Roman CYR"/>
      <family val="1"/>
    </font>
    <font>
      <b/>
      <i/>
      <sz val="12"/>
      <color indexed="18"/>
      <name val="Times New Roman Bold"/>
    </font>
    <font>
      <b/>
      <i/>
      <sz val="12"/>
      <color indexed="16"/>
      <name val="Times New Roman Bold"/>
    </font>
    <font>
      <b/>
      <i/>
      <sz val="14"/>
      <color indexed="20"/>
      <name val="Times New Roman"/>
      <family val="1"/>
      <charset val="204"/>
    </font>
    <font>
      <b/>
      <i/>
      <sz val="14"/>
      <color indexed="16"/>
      <name val="Times New Roman"/>
      <family val="1"/>
      <charset val="204"/>
    </font>
    <font>
      <b/>
      <i/>
      <sz val="14"/>
      <color indexed="18"/>
      <name val="Times New Roman"/>
      <family val="1"/>
      <charset val="204"/>
    </font>
    <font>
      <b/>
      <sz val="12"/>
      <color indexed="20"/>
      <name val="Times New Roman CYR"/>
    </font>
    <font>
      <b/>
      <sz val="12"/>
      <color indexed="18"/>
      <name val="Times New Roman CYR"/>
    </font>
    <font>
      <b/>
      <i/>
      <sz val="14"/>
      <color indexed="20"/>
      <name val="Times New Roman CYR"/>
    </font>
    <font>
      <b/>
      <sz val="12"/>
      <color indexed="12"/>
      <name val="Times New Roman CYR"/>
      <family val="1"/>
      <charset val="204"/>
    </font>
    <font>
      <b/>
      <sz val="12"/>
      <color indexed="62"/>
      <name val="Times New Roman CYR"/>
    </font>
    <font>
      <b/>
      <i/>
      <sz val="12"/>
      <color indexed="18"/>
      <name val="Times New Roman Cyr"/>
      <family val="1"/>
    </font>
    <font>
      <sz val="12"/>
      <color indexed="18"/>
      <name val="Times New Roman Bold"/>
    </font>
    <font>
      <sz val="12"/>
      <color indexed="16"/>
      <name val="Times New Roman Bold"/>
    </font>
    <font>
      <b/>
      <i/>
      <sz val="11"/>
      <color indexed="18"/>
      <name val="Times New Roman Bold"/>
    </font>
    <font>
      <b/>
      <i/>
      <sz val="12"/>
      <color indexed="17"/>
      <name val="Times New Roman Bold"/>
    </font>
    <font>
      <b/>
      <sz val="12"/>
      <color indexed="10"/>
      <name val="Times New Roman CY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family val="1"/>
      <charset val="204"/>
    </font>
    <font>
      <b/>
      <sz val="10"/>
      <color indexed="8"/>
      <name val="Times New Roman Cyr"/>
      <family val="1"/>
      <charset val="204"/>
    </font>
    <font>
      <b/>
      <i/>
      <sz val="10"/>
      <color indexed="62"/>
      <name val="Times New Roman Cyr"/>
      <family val="1"/>
      <charset val="204"/>
    </font>
    <font>
      <b/>
      <i/>
      <sz val="10"/>
      <color indexed="8"/>
      <name val="Times New Roman Cyr"/>
      <family val="1"/>
      <charset val="204"/>
    </font>
    <font>
      <b/>
      <i/>
      <sz val="10"/>
      <color indexed="10"/>
      <name val="Times New Roman CYR"/>
      <family val="1"/>
      <charset val="204"/>
    </font>
    <font>
      <b/>
      <sz val="16"/>
      <name val="Times New Roman Cyr"/>
      <charset val="204"/>
    </font>
    <font>
      <b/>
      <sz val="11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10"/>
      <color theme="10"/>
      <name val="Hebar"/>
      <charset val="204"/>
    </font>
    <font>
      <b/>
      <sz val="12"/>
      <color rgb="FFA50021"/>
      <name val="Times New Roman CYR"/>
      <charset val="204"/>
    </font>
    <font>
      <b/>
      <i/>
      <sz val="14"/>
      <color rgb="FF800000"/>
      <name val="Times New Roman bold"/>
      <charset val="204"/>
    </font>
    <font>
      <b/>
      <i/>
      <sz val="14"/>
      <color rgb="FF000099"/>
      <name val="Times New Roman Cyr"/>
      <charset val="204"/>
    </font>
    <font>
      <b/>
      <i/>
      <sz val="12"/>
      <color rgb="FF000099"/>
      <name val="Times New Roman CYR"/>
      <charset val="204"/>
    </font>
    <font>
      <b/>
      <sz val="12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000099"/>
      <name val="Times New Roman Cyr"/>
      <charset val="204"/>
    </font>
    <font>
      <sz val="12"/>
      <color rgb="FFA50021"/>
      <name val="Times New Roman Cyr"/>
      <charset val="204"/>
    </font>
    <font>
      <b/>
      <sz val="9"/>
      <color rgb="FF000099"/>
      <name val="Times New Roman CYR"/>
      <charset val="204"/>
    </font>
    <font>
      <sz val="11"/>
      <color rgb="FF800000"/>
      <name val="Times New Roman CYR"/>
      <family val="1"/>
      <charset val="204"/>
    </font>
    <font>
      <sz val="12"/>
      <color rgb="FF800000"/>
      <name val="Times New Roman CYR"/>
      <family val="1"/>
      <charset val="204"/>
    </font>
    <font>
      <b/>
      <sz val="13"/>
      <color rgb="FF800000"/>
      <name val="Times New Roman CYR"/>
      <charset val="204"/>
    </font>
    <font>
      <b/>
      <i/>
      <sz val="12"/>
      <color rgb="FF800000"/>
      <name val="Times New Roman CYR"/>
      <charset val="204"/>
    </font>
    <font>
      <b/>
      <sz val="12"/>
      <color rgb="FF800000"/>
      <name val="Times New Roman CYR"/>
      <charset val="204"/>
    </font>
    <font>
      <b/>
      <sz val="14"/>
      <color rgb="FF800000"/>
      <name val="Times New Roman"/>
      <family val="1"/>
      <charset val="204"/>
    </font>
    <font>
      <sz val="12"/>
      <color rgb="FF800000"/>
      <name val="Times New Roman CYR"/>
      <charset val="204"/>
    </font>
    <font>
      <b/>
      <sz val="12"/>
      <color rgb="FF800000"/>
      <name val="Times New Roman CYR"/>
      <family val="1"/>
      <charset val="204"/>
    </font>
    <font>
      <b/>
      <sz val="11"/>
      <color rgb="FF800000"/>
      <name val="Times New Roman CYR"/>
      <family val="1"/>
      <charset val="204"/>
    </font>
    <font>
      <i/>
      <sz val="12"/>
      <color rgb="FF000099"/>
      <name val="Times New Roman Cyr"/>
      <family val="1"/>
      <charset val="204"/>
    </font>
    <font>
      <b/>
      <sz val="9"/>
      <color rgb="FF800000"/>
      <name val="Times New Roman CYR"/>
      <charset val="204"/>
    </font>
    <font>
      <b/>
      <i/>
      <sz val="14"/>
      <color rgb="FF660066"/>
      <name val="Times New Roman bold"/>
      <charset val="204"/>
    </font>
    <font>
      <sz val="12"/>
      <color rgb="FF660066"/>
      <name val="Times New Roman CYR"/>
      <family val="1"/>
      <charset val="204"/>
    </font>
    <font>
      <b/>
      <sz val="12"/>
      <color rgb="FF660066"/>
      <name val="Times New Roman Cyr"/>
      <charset val="204"/>
    </font>
    <font>
      <b/>
      <sz val="14"/>
      <color rgb="FF660066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sz val="10"/>
      <color rgb="FF660066"/>
      <name val="Times New Roman"/>
      <family val="1"/>
      <charset val="204"/>
    </font>
    <font>
      <b/>
      <i/>
      <sz val="12"/>
      <color rgb="FF660066"/>
      <name val="Times New Roman CYR"/>
      <charset val="204"/>
    </font>
    <font>
      <i/>
      <sz val="12"/>
      <color rgb="FF660066"/>
      <name val="Times New Roman CYR"/>
      <charset val="204"/>
    </font>
    <font>
      <b/>
      <i/>
      <sz val="14"/>
      <color rgb="FF660066"/>
      <name val="Times New Roman"/>
      <family val="1"/>
      <charset val="204"/>
    </font>
    <font>
      <b/>
      <i/>
      <sz val="10"/>
      <color rgb="FF660066"/>
      <name val="Times New Roman CYR"/>
      <family val="1"/>
      <charset val="204"/>
    </font>
    <font>
      <b/>
      <i/>
      <sz val="12"/>
      <color rgb="FF660066"/>
      <name val="Times New Roman CYR"/>
      <family val="1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Times New Roman CYR"/>
      <charset val="204"/>
    </font>
    <font>
      <b/>
      <sz val="9"/>
      <color rgb="FF660066"/>
      <name val="Times New Roman Cyr"/>
      <charset val="204"/>
    </font>
    <font>
      <b/>
      <sz val="12"/>
      <color theme="0"/>
      <name val="Times New Roman"/>
      <family val="1"/>
      <charset val="204"/>
    </font>
    <font>
      <b/>
      <sz val="12"/>
      <color rgb="FF663300"/>
      <name val="Times New Roman CYR"/>
      <charset val="204"/>
    </font>
    <font>
      <sz val="12"/>
      <color rgb="FF663300"/>
      <name val="Times New Roman CYR"/>
      <family val="1"/>
      <charset val="204"/>
    </font>
    <font>
      <b/>
      <sz val="14"/>
      <color rgb="FF663300"/>
      <name val="Times New Roman"/>
      <family val="1"/>
      <charset val="204"/>
    </font>
    <font>
      <sz val="10"/>
      <color rgb="FF663300"/>
      <name val="Times New Roman"/>
      <family val="1"/>
      <charset val="204"/>
    </font>
    <font>
      <b/>
      <i/>
      <sz val="12"/>
      <color rgb="FF663300"/>
      <name val="Times New Roman CYR"/>
      <family val="1"/>
      <charset val="204"/>
    </font>
    <font>
      <b/>
      <i/>
      <sz val="14"/>
      <color rgb="FF663300"/>
      <name val="Times New Roman"/>
      <family val="1"/>
      <charset val="204"/>
    </font>
    <font>
      <b/>
      <sz val="12"/>
      <color rgb="FF663300"/>
      <name val="Times New Roman CYR"/>
      <family val="1"/>
      <charset val="204"/>
    </font>
    <font>
      <sz val="12"/>
      <color rgb="FF663300"/>
      <name val="Times New Roman CYR"/>
      <charset val="204"/>
    </font>
    <font>
      <b/>
      <sz val="9"/>
      <color rgb="FF663300"/>
      <name val="Times New Roman CYR"/>
      <family val="1"/>
      <charset val="204"/>
    </font>
    <font>
      <b/>
      <i/>
      <sz val="12"/>
      <color rgb="FF663300"/>
      <name val="Times New Roman CYR"/>
      <charset val="204"/>
    </font>
    <font>
      <sz val="11"/>
      <color theme="0"/>
      <name val="Times New Roman"/>
      <family val="1"/>
      <charset val="204"/>
    </font>
    <font>
      <i/>
      <sz val="12"/>
      <color rgb="FF000099"/>
      <name val="Times New Roman CYR"/>
      <charset val="204"/>
    </font>
    <font>
      <sz val="12"/>
      <color theme="0"/>
      <name val="Times New Roman CYR"/>
      <family val="1"/>
      <charset val="204"/>
    </font>
    <font>
      <b/>
      <sz val="12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sz val="10"/>
      <color rgb="FFFFFF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rgb="FF000099"/>
      <name val="Times New Roman CYR"/>
      <family val="1"/>
      <charset val="204"/>
    </font>
    <font>
      <sz val="11"/>
      <color rgb="FF000099"/>
      <name val="Times New Roman Cyr"/>
      <charset val="204"/>
    </font>
    <font>
      <b/>
      <sz val="11"/>
      <color rgb="FF000099"/>
      <name val="Times New Roman CYR"/>
      <charset val="204"/>
    </font>
    <font>
      <b/>
      <sz val="10"/>
      <color rgb="FF000099"/>
      <name val="Times New Roman"/>
      <family val="1"/>
      <charset val="204"/>
    </font>
    <font>
      <b/>
      <sz val="12"/>
      <color rgb="FF000099"/>
      <name val="Times New Roman Cyr"/>
      <family val="1"/>
      <charset val="204"/>
    </font>
    <font>
      <b/>
      <i/>
      <sz val="12"/>
      <color rgb="FFA50021"/>
      <name val="Times New Roman Cyr"/>
      <charset val="204"/>
    </font>
    <font>
      <sz val="10"/>
      <color rgb="FF000099"/>
      <name val="Times New Roman Cyr"/>
      <family val="1"/>
      <charset val="204"/>
    </font>
    <font>
      <sz val="12"/>
      <color rgb="FF000099"/>
      <name val="Times New Roman CYR"/>
      <family val="1"/>
      <charset val="204"/>
    </font>
    <font>
      <b/>
      <i/>
      <sz val="12"/>
      <color rgb="FF000099"/>
      <name val="Times New Roman Bold"/>
      <charset val="204"/>
    </font>
    <font>
      <b/>
      <i/>
      <sz val="14"/>
      <color rgb="FF000099"/>
      <name val="Times New Roman bold"/>
      <charset val="204"/>
    </font>
    <font>
      <b/>
      <i/>
      <sz val="12"/>
      <color rgb="FFFFFF00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sz val="10"/>
      <color rgb="FFFFFFCC"/>
      <name val="Times New Roman"/>
      <family val="1"/>
      <charset val="204"/>
    </font>
    <font>
      <sz val="12"/>
      <color rgb="FFFFFF99"/>
      <name val="Times New Roman CYR"/>
      <charset val="204"/>
    </font>
    <font>
      <b/>
      <sz val="12"/>
      <color rgb="FFFFFF99"/>
      <name val="Times New Roman CYR"/>
      <family val="1"/>
      <charset val="204"/>
    </font>
    <font>
      <sz val="12"/>
      <color rgb="FFCCFFCC"/>
      <name val="Times New Roman CYR"/>
      <family val="1"/>
      <charset val="204"/>
    </font>
    <font>
      <b/>
      <sz val="12"/>
      <color rgb="FFCCFFCC"/>
      <name val="Times New Roman CYR"/>
      <family val="1"/>
      <charset val="204"/>
    </font>
    <font>
      <b/>
      <sz val="12"/>
      <color rgb="FFCCCCFF"/>
      <name val="Times New Roman CYR"/>
      <charset val="204"/>
    </font>
    <font>
      <b/>
      <sz val="12"/>
      <color theme="0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b/>
      <sz val="14"/>
      <color rgb="FF000099"/>
      <name val="Times New Roman Cyr"/>
      <charset val="204"/>
    </font>
    <font>
      <sz val="12"/>
      <color theme="0"/>
      <name val="Times New Roman CYR"/>
      <charset val="204"/>
    </font>
    <font>
      <b/>
      <sz val="12"/>
      <color theme="0"/>
      <name val="Times New Roman Cyr"/>
      <charset val="204"/>
    </font>
    <font>
      <b/>
      <sz val="10"/>
      <color rgb="FF800000"/>
      <name val="Times New Roman CYR"/>
      <charset val="204"/>
    </font>
    <font>
      <sz val="11"/>
      <color rgb="FF000000"/>
      <name val="Arial"/>
      <family val="2"/>
      <charset val="204"/>
    </font>
    <font>
      <b/>
      <sz val="13"/>
      <color rgb="FF000080"/>
      <name val="Times New Roman CYR"/>
      <family val="1"/>
      <charset val="204"/>
    </font>
    <font>
      <b/>
      <sz val="13"/>
      <color rgb="FF000080"/>
      <name val="Times New Roman CYR"/>
      <family val="1"/>
    </font>
    <font>
      <b/>
      <sz val="13"/>
      <color rgb="FF800000"/>
      <name val="Times New Roman CYR"/>
      <family val="1"/>
      <charset val="204"/>
    </font>
    <font>
      <sz val="12"/>
      <color rgb="FF000080"/>
      <name val="Times New Roman CYR"/>
      <family val="1"/>
      <charset val="204"/>
    </font>
    <font>
      <b/>
      <i/>
      <sz val="14"/>
      <color rgb="FFFF0000"/>
      <name val="Times New Roman CYR"/>
      <family val="1"/>
      <charset val="204"/>
    </font>
    <font>
      <b/>
      <sz val="14"/>
      <color rgb="FFFF0000"/>
      <name val="Times New Roman CYR"/>
      <family val="1"/>
      <charset val="204"/>
    </font>
    <font>
      <b/>
      <i/>
      <sz val="12"/>
      <color rgb="FFFF0000"/>
      <name val="Times New Roman CYR"/>
    </font>
    <font>
      <b/>
      <i/>
      <sz val="12"/>
      <color rgb="FF333399"/>
      <name val="Times New Roman CYR"/>
    </font>
    <font>
      <sz val="12"/>
      <color rgb="FF000080"/>
      <name val="Times New Roman CYR"/>
      <family val="1"/>
    </font>
    <font>
      <b/>
      <sz val="14"/>
      <color rgb="FF000080"/>
      <name val="Times New Roman CYR"/>
      <family val="1"/>
      <charset val="204"/>
    </font>
    <font>
      <b/>
      <i/>
      <sz val="12"/>
      <color rgb="FF000080"/>
      <name val="Times New Roman BOLD"/>
    </font>
    <font>
      <b/>
      <i/>
      <sz val="12"/>
      <color rgb="FF800000"/>
      <name val="Times New Roman BOLD"/>
    </font>
    <font>
      <b/>
      <i/>
      <sz val="12"/>
      <color rgb="FF000080"/>
      <name val="Times New Roman CYR"/>
    </font>
    <font>
      <b/>
      <i/>
      <sz val="14"/>
      <color rgb="FF000080"/>
      <name val="Times New Roman CYR"/>
      <family val="1"/>
      <charset val="204"/>
    </font>
    <font>
      <b/>
      <sz val="14"/>
      <color rgb="FF800000"/>
      <name val="Times New Roman CYR"/>
      <family val="1"/>
    </font>
    <font>
      <i/>
      <sz val="12"/>
      <color theme="0"/>
      <name val="Times New Roman CYR"/>
      <family val="1"/>
      <charset val="204"/>
    </font>
    <font>
      <sz val="12"/>
      <color rgb="FFEAEAEA"/>
      <name val="Times New Roman CYR"/>
      <family val="1"/>
      <charset val="204"/>
    </font>
    <font>
      <sz val="12"/>
      <color rgb="FFEAEAEA"/>
      <name val="Times New Roman"/>
      <family val="1"/>
      <charset val="204"/>
    </font>
    <font>
      <b/>
      <sz val="12"/>
      <color rgb="FFEAEAEA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12"/>
      <color rgb="FF660066"/>
      <name val="Arial"/>
      <family val="2"/>
      <charset val="204"/>
    </font>
    <font>
      <i/>
      <sz val="12"/>
      <color rgb="FF800000"/>
      <name val="Times New Roman CYR"/>
      <charset val="204"/>
    </font>
    <font>
      <sz val="12"/>
      <color rgb="FF663300"/>
      <name val="Arial"/>
      <family val="2"/>
      <charset val="204"/>
    </font>
    <font>
      <b/>
      <sz val="12"/>
      <color rgb="FF663300"/>
      <name val="Arial"/>
      <family val="2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BE9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9389629810485"/>
        <bgColor indexed="64"/>
      </patternFill>
    </fill>
  </fills>
  <borders count="17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25"/>
      </left>
      <right style="thin">
        <color indexed="64"/>
      </right>
      <top style="medium">
        <color indexed="25"/>
      </top>
      <bottom style="thin">
        <color indexed="64"/>
      </bottom>
      <diagonal/>
    </border>
    <border>
      <left style="thin">
        <color indexed="64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25"/>
      </left>
      <right style="thin">
        <color indexed="64"/>
      </right>
      <top style="thin">
        <color indexed="64"/>
      </top>
      <bottom style="medium">
        <color indexed="25"/>
      </bottom>
      <diagonal/>
    </border>
    <border>
      <left style="thin">
        <color indexed="64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25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</borders>
  <cellStyleXfs count="18">
    <xf numFmtId="0" fontId="0" fillId="0" borderId="0"/>
    <xf numFmtId="0" fontId="146" fillId="0" borderId="0" applyNumberFormat="0" applyFill="0" applyBorder="0" applyAlignment="0" applyProtection="0"/>
    <xf numFmtId="0" fontId="27" fillId="0" borderId="0"/>
    <xf numFmtId="0" fontId="35" fillId="0" borderId="0"/>
    <xf numFmtId="0" fontId="147" fillId="0" borderId="0"/>
    <xf numFmtId="0" fontId="145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175" fontId="1" fillId="0" borderId="0" applyFont="0" applyFill="0" applyBorder="0" applyAlignment="0" applyProtection="0"/>
    <xf numFmtId="0" fontId="148" fillId="0" borderId="0" applyNumberFormat="0" applyFill="0" applyBorder="0" applyAlignment="0" applyProtection="0"/>
  </cellStyleXfs>
  <cellXfs count="1880">
    <xf numFmtId="0" fontId="0" fillId="0" borderId="0" xfId="0"/>
    <xf numFmtId="0" fontId="6" fillId="0" borderId="0" xfId="10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1" fontId="28" fillId="2" borderId="0" xfId="2" applyNumberFormat="1" applyFont="1" applyFill="1" applyAlignment="1">
      <alignment vertical="center"/>
    </xf>
    <xf numFmtId="1" fontId="28" fillId="3" borderId="0" xfId="2" applyNumberFormat="1" applyFont="1" applyFill="1" applyAlignment="1">
      <alignment vertical="center"/>
    </xf>
    <xf numFmtId="0" fontId="3" fillId="0" borderId="0" xfId="2" applyFont="1" applyAlignment="1" applyProtection="1">
      <alignment vertical="center"/>
    </xf>
    <xf numFmtId="0" fontId="3" fillId="2" borderId="0" xfId="2" applyFont="1" applyFill="1" applyAlignment="1">
      <alignment vertical="center"/>
    </xf>
    <xf numFmtId="0" fontId="3" fillId="3" borderId="0" xfId="2" applyFont="1" applyFill="1" applyAlignment="1">
      <alignment vertical="center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11" fillId="2" borderId="0" xfId="2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3" fillId="4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0" fontId="10" fillId="5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10" fillId="4" borderId="0" xfId="2" applyFont="1" applyFill="1" applyAlignment="1">
      <alignment vertical="center"/>
    </xf>
    <xf numFmtId="0" fontId="3" fillId="0" borderId="1" xfId="10" quotePrefix="1" applyNumberFormat="1" applyFont="1" applyFill="1" applyBorder="1" applyAlignment="1">
      <alignment horizontal="right"/>
    </xf>
    <xf numFmtId="0" fontId="3" fillId="0" borderId="2" xfId="10" quotePrefix="1" applyNumberFormat="1" applyFont="1" applyFill="1" applyBorder="1" applyAlignment="1">
      <alignment horizontal="right"/>
    </xf>
    <xf numFmtId="0" fontId="10" fillId="0" borderId="2" xfId="10" quotePrefix="1" applyNumberFormat="1" applyFont="1" applyFill="1" applyBorder="1" applyAlignment="1">
      <alignment horizontal="right"/>
    </xf>
    <xf numFmtId="0" fontId="10" fillId="0" borderId="0" xfId="2" applyNumberFormat="1" applyFont="1" applyAlignment="1">
      <alignment horizontal="right"/>
    </xf>
    <xf numFmtId="0" fontId="3" fillId="0" borderId="0" xfId="2" applyNumberFormat="1" applyFont="1" applyAlignment="1">
      <alignment horizontal="right"/>
    </xf>
    <xf numFmtId="0" fontId="3" fillId="4" borderId="0" xfId="2" applyNumberFormat="1" applyFont="1" applyFill="1" applyAlignment="1">
      <alignment horizontal="right"/>
    </xf>
    <xf numFmtId="0" fontId="3" fillId="0" borderId="0" xfId="2" applyNumberFormat="1" applyFont="1" applyFill="1" applyAlignment="1">
      <alignment horizontal="right"/>
    </xf>
    <xf numFmtId="0" fontId="10" fillId="0" borderId="0" xfId="10" applyNumberFormat="1" applyFont="1" applyFill="1" applyAlignment="1">
      <alignment horizontal="right"/>
    </xf>
    <xf numFmtId="0" fontId="10" fillId="0" borderId="0" xfId="10" applyFont="1" applyFill="1" applyBorder="1"/>
    <xf numFmtId="0" fontId="3" fillId="0" borderId="0" xfId="10" applyNumberFormat="1" applyFont="1" applyFill="1" applyAlignment="1">
      <alignment horizontal="right"/>
    </xf>
    <xf numFmtId="176" fontId="6" fillId="0" borderId="0" xfId="10" applyNumberFormat="1" applyFont="1" applyFill="1" applyBorder="1"/>
    <xf numFmtId="0" fontId="3" fillId="0" borderId="0" xfId="10" applyFont="1" applyFill="1" applyBorder="1"/>
    <xf numFmtId="176" fontId="3" fillId="0" borderId="0" xfId="10" applyNumberFormat="1" applyFont="1" applyFill="1" applyProtection="1">
      <protection locked="0"/>
    </xf>
    <xf numFmtId="176" fontId="3" fillId="0" borderId="0" xfId="10" applyNumberFormat="1" applyFont="1" applyFill="1"/>
    <xf numFmtId="176" fontId="3" fillId="0" borderId="0" xfId="10" applyNumberFormat="1" applyFont="1" applyFill="1" applyBorder="1"/>
    <xf numFmtId="176" fontId="6" fillId="0" borderId="0" xfId="10" applyNumberFormat="1" applyFont="1" applyFill="1"/>
    <xf numFmtId="0" fontId="3" fillId="0" borderId="0" xfId="10" applyFont="1" applyFill="1"/>
    <xf numFmtId="0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Alignment="1" applyProtection="1">
      <alignment horizontal="right" vertical="center"/>
    </xf>
    <xf numFmtId="0" fontId="10" fillId="0" borderId="0" xfId="2" applyNumberFormat="1" applyFont="1" applyBorder="1" applyAlignment="1">
      <alignment horizontal="right"/>
    </xf>
    <xf numFmtId="0" fontId="10" fillId="4" borderId="0" xfId="2" applyNumberFormat="1" applyFont="1" applyFill="1" applyAlignment="1">
      <alignment horizontal="right"/>
    </xf>
    <xf numFmtId="0" fontId="10" fillId="0" borderId="0" xfId="2" applyFont="1"/>
    <xf numFmtId="0" fontId="3" fillId="0" borderId="0" xfId="2" applyFont="1"/>
    <xf numFmtId="0" fontId="3" fillId="0" borderId="0" xfId="2" applyNumberFormat="1" applyFont="1" applyFill="1" applyBorder="1" applyAlignment="1">
      <alignment horizontal="right"/>
    </xf>
    <xf numFmtId="0" fontId="3" fillId="4" borderId="0" xfId="2" applyNumberFormat="1" applyFont="1" applyFill="1" applyBorder="1" applyAlignment="1">
      <alignment horizontal="right"/>
    </xf>
    <xf numFmtId="0" fontId="3" fillId="5" borderId="0" xfId="2" applyNumberFormat="1" applyFont="1" applyFill="1" applyBorder="1" applyAlignment="1">
      <alignment horizontal="right"/>
    </xf>
    <xf numFmtId="0" fontId="10" fillId="0" borderId="0" xfId="10" applyFont="1" applyFill="1"/>
    <xf numFmtId="0" fontId="7" fillId="4" borderId="0" xfId="10" applyFont="1" applyFill="1" applyBorder="1" applyAlignment="1">
      <alignment horizontal="right"/>
    </xf>
    <xf numFmtId="176" fontId="10" fillId="0" borderId="0" xfId="10" applyNumberFormat="1" applyFont="1" applyFill="1" applyBorder="1"/>
    <xf numFmtId="176" fontId="10" fillId="0" borderId="0" xfId="10" applyNumberFormat="1" applyFont="1" applyFill="1" applyBorder="1" applyProtection="1">
      <protection locked="0"/>
    </xf>
    <xf numFmtId="176" fontId="10" fillId="0" borderId="0" xfId="10" applyNumberFormat="1" applyFont="1" applyFill="1"/>
    <xf numFmtId="176" fontId="10" fillId="0" borderId="0" xfId="10" applyNumberFormat="1" applyFont="1" applyFill="1" applyProtection="1">
      <protection locked="0"/>
    </xf>
    <xf numFmtId="176" fontId="7" fillId="0" borderId="0" xfId="10" applyNumberFormat="1" applyFont="1" applyFill="1"/>
    <xf numFmtId="0" fontId="3" fillId="0" borderId="0" xfId="10" applyNumberFormat="1" applyFont="1" applyFill="1" applyBorder="1" applyAlignment="1">
      <alignment horizontal="right"/>
    </xf>
    <xf numFmtId="176" fontId="23" fillId="0" borderId="0" xfId="10" applyNumberFormat="1" applyFont="1" applyFill="1" applyBorder="1"/>
    <xf numFmtId="176" fontId="23" fillId="0" borderId="0" xfId="10" applyNumberFormat="1" applyFont="1" applyFill="1" applyBorder="1" applyProtection="1">
      <protection locked="0"/>
    </xf>
    <xf numFmtId="176" fontId="30" fillId="0" borderId="0" xfId="10" applyNumberFormat="1" applyFont="1" applyFill="1" applyBorder="1"/>
    <xf numFmtId="0" fontId="23" fillId="0" borderId="0" xfId="10" applyFont="1" applyFill="1" applyBorder="1"/>
    <xf numFmtId="0" fontId="23" fillId="0" borderId="0" xfId="10" applyFont="1" applyFill="1"/>
    <xf numFmtId="3" fontId="3" fillId="0" borderId="0" xfId="2" applyNumberFormat="1" applyFont="1" applyBorder="1" applyAlignment="1" applyProtection="1">
      <alignment horizontal="right" vertical="center"/>
    </xf>
    <xf numFmtId="0" fontId="3" fillId="0" borderId="0" xfId="2" applyNumberFormat="1" applyFont="1" applyBorder="1" applyAlignment="1" applyProtection="1">
      <alignment horizontal="right"/>
      <protection locked="0"/>
    </xf>
    <xf numFmtId="0" fontId="31" fillId="0" borderId="0" xfId="2" applyFont="1"/>
    <xf numFmtId="0" fontId="31" fillId="0" borderId="0" xfId="2" applyFont="1" applyAlignment="1"/>
    <xf numFmtId="0" fontId="31" fillId="0" borderId="0" xfId="2" applyFont="1" applyAlignment="1">
      <alignment wrapText="1"/>
    </xf>
    <xf numFmtId="3" fontId="31" fillId="0" borderId="0" xfId="2" applyNumberFormat="1" applyFont="1" applyAlignment="1"/>
    <xf numFmtId="0" fontId="27" fillId="0" borderId="0" xfId="2"/>
    <xf numFmtId="0" fontId="6" fillId="0" borderId="0" xfId="2" applyFont="1" applyAlignment="1"/>
    <xf numFmtId="0" fontId="31" fillId="6" borderId="0" xfId="2" applyFont="1" applyFill="1"/>
    <xf numFmtId="180" fontId="31" fillId="0" borderId="0" xfId="2" applyNumberFormat="1" applyFont="1"/>
    <xf numFmtId="0" fontId="31" fillId="6" borderId="0" xfId="2" applyFont="1" applyFill="1" applyBorder="1"/>
    <xf numFmtId="3" fontId="24" fillId="6" borderId="0" xfId="2" applyNumberFormat="1" applyFont="1" applyFill="1" applyBorder="1" applyAlignment="1">
      <alignment horizontal="right"/>
    </xf>
    <xf numFmtId="0" fontId="27" fillId="6" borderId="0" xfId="2" applyFill="1" applyBorder="1"/>
    <xf numFmtId="0" fontId="31" fillId="0" borderId="0" xfId="2" applyFont="1" applyFill="1"/>
    <xf numFmtId="0" fontId="33" fillId="3" borderId="0" xfId="2" applyFont="1" applyFill="1" applyAlignment="1">
      <alignment vertical="center"/>
    </xf>
    <xf numFmtId="0" fontId="24" fillId="0" borderId="0" xfId="2" applyFont="1" applyBorder="1" applyAlignment="1">
      <alignment vertical="center"/>
    </xf>
    <xf numFmtId="3" fontId="31" fillId="0" borderId="0" xfId="2" applyNumberFormat="1" applyFont="1" applyAlignment="1" applyProtection="1"/>
    <xf numFmtId="3" fontId="24" fillId="6" borderId="0" xfId="2" applyNumberFormat="1" applyFont="1" applyFill="1" applyBorder="1" applyAlignment="1" applyProtection="1">
      <alignment horizontal="right"/>
    </xf>
    <xf numFmtId="0" fontId="27" fillId="0" borderId="0" xfId="2" applyProtection="1"/>
    <xf numFmtId="0" fontId="6" fillId="0" borderId="0" xfId="2" applyFont="1" applyAlignment="1">
      <alignment horizontal="center" wrapText="1"/>
    </xf>
    <xf numFmtId="0" fontId="52" fillId="0" borderId="0" xfId="10" quotePrefix="1" applyFont="1" applyFill="1" applyBorder="1" applyAlignment="1">
      <alignment horizontal="right" vertical="center"/>
    </xf>
    <xf numFmtId="0" fontId="3" fillId="7" borderId="0" xfId="2" applyFont="1" applyFill="1" applyBorder="1" applyAlignment="1">
      <alignment vertical="center"/>
    </xf>
    <xf numFmtId="0" fontId="3" fillId="7" borderId="0" xfId="2" applyFont="1" applyFill="1" applyBorder="1" applyAlignment="1">
      <alignment vertical="center" wrapText="1"/>
    </xf>
    <xf numFmtId="3" fontId="3" fillId="7" borderId="0" xfId="2" applyNumberFormat="1" applyFont="1" applyFill="1" applyBorder="1" applyAlignment="1">
      <alignment horizontal="right" vertical="center"/>
    </xf>
    <xf numFmtId="3" fontId="3" fillId="7" borderId="0" xfId="2" applyNumberFormat="1" applyFont="1" applyFill="1" applyBorder="1" applyAlignment="1">
      <alignment horizontal="center" vertical="center"/>
    </xf>
    <xf numFmtId="14" fontId="3" fillId="7" borderId="0" xfId="2" quotePrefix="1" applyNumberFormat="1" applyFont="1" applyFill="1" applyBorder="1" applyAlignment="1" applyProtection="1">
      <alignment horizontal="center" vertical="center"/>
    </xf>
    <xf numFmtId="14" fontId="3" fillId="7" borderId="0" xfId="2" applyNumberFormat="1" applyFont="1" applyFill="1" applyBorder="1" applyAlignment="1" applyProtection="1">
      <alignment horizontal="center" vertical="center"/>
    </xf>
    <xf numFmtId="0" fontId="3" fillId="7" borderId="0" xfId="2" quotePrefix="1" applyFont="1" applyFill="1" applyBorder="1" applyAlignment="1">
      <alignment vertical="center"/>
    </xf>
    <xf numFmtId="49" fontId="3" fillId="7" borderId="0" xfId="2" applyNumberFormat="1" applyFont="1" applyFill="1" applyBorder="1" applyAlignment="1" applyProtection="1">
      <alignment horizontal="center" vertical="center"/>
    </xf>
    <xf numFmtId="3" fontId="3" fillId="7" borderId="0" xfId="2" quotePrefix="1" applyNumberFormat="1" applyFont="1" applyFill="1" applyBorder="1" applyAlignment="1">
      <alignment horizontal="right" vertical="center"/>
    </xf>
    <xf numFmtId="180" fontId="6" fillId="7" borderId="0" xfId="2" applyNumberFormat="1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right" wrapText="1"/>
    </xf>
    <xf numFmtId="3" fontId="3" fillId="7" borderId="0" xfId="2" applyNumberFormat="1" applyFont="1" applyFill="1" applyBorder="1" applyAlignment="1" applyProtection="1">
      <alignment horizontal="right" vertical="center"/>
      <protection locked="0"/>
    </xf>
    <xf numFmtId="0" fontId="3" fillId="7" borderId="0" xfId="2" applyFont="1" applyFill="1" applyBorder="1" applyAlignment="1">
      <alignment horizontal="center" vertical="center"/>
    </xf>
    <xf numFmtId="0" fontId="3" fillId="7" borderId="0" xfId="2" applyFont="1" applyFill="1" applyBorder="1" applyAlignment="1">
      <alignment horizontal="center" vertical="center" wrapText="1"/>
    </xf>
    <xf numFmtId="0" fontId="3" fillId="7" borderId="0" xfId="2" applyFont="1" applyFill="1" applyBorder="1" applyAlignment="1">
      <alignment horizontal="center"/>
    </xf>
    <xf numFmtId="0" fontId="3" fillId="7" borderId="0" xfId="2" applyFont="1" applyFill="1" applyBorder="1" applyAlignment="1">
      <alignment horizontal="center" vertical="top"/>
    </xf>
    <xf numFmtId="0" fontId="3" fillId="7" borderId="0" xfId="2" applyFont="1" applyFill="1" applyBorder="1" applyAlignment="1">
      <alignment vertical="top" wrapText="1"/>
    </xf>
    <xf numFmtId="3" fontId="3" fillId="7" borderId="0" xfId="2" applyNumberFormat="1" applyFont="1" applyFill="1" applyBorder="1" applyAlignment="1">
      <alignment horizontal="center"/>
    </xf>
    <xf numFmtId="3" fontId="3" fillId="7" borderId="0" xfId="2" applyNumberFormat="1" applyFont="1" applyFill="1" applyBorder="1" applyAlignment="1" applyProtection="1">
      <alignment horizontal="right" vertical="center"/>
    </xf>
    <xf numFmtId="3" fontId="3" fillId="7" borderId="0" xfId="0" applyNumberFormat="1" applyFont="1" applyFill="1" applyBorder="1" applyAlignment="1" applyProtection="1">
      <alignment horizontal="right" vertical="center"/>
    </xf>
    <xf numFmtId="0" fontId="20" fillId="7" borderId="0" xfId="2" applyFont="1" applyFill="1" applyBorder="1"/>
    <xf numFmtId="0" fontId="3" fillId="7" borderId="0" xfId="2" applyFont="1" applyFill="1" applyBorder="1" applyAlignment="1">
      <alignment vertical="top"/>
    </xf>
    <xf numFmtId="3" fontId="3" fillId="7" borderId="0" xfId="2" applyNumberFormat="1" applyFont="1" applyFill="1" applyBorder="1" applyAlignment="1">
      <alignment horizontal="right"/>
    </xf>
    <xf numFmtId="0" fontId="3" fillId="15" borderId="0" xfId="2" applyFont="1" applyFill="1" applyAlignment="1">
      <alignment vertical="center"/>
    </xf>
    <xf numFmtId="0" fontId="3" fillId="15" borderId="0" xfId="2" applyFont="1" applyFill="1" applyAlignment="1">
      <alignment vertical="center" wrapText="1"/>
    </xf>
    <xf numFmtId="1" fontId="28" fillId="16" borderId="0" xfId="2" applyNumberFormat="1" applyFont="1" applyFill="1" applyAlignment="1">
      <alignment vertical="center"/>
    </xf>
    <xf numFmtId="0" fontId="149" fillId="17" borderId="3" xfId="2" applyFont="1" applyFill="1" applyBorder="1" applyAlignment="1">
      <alignment horizontal="center" vertical="center"/>
    </xf>
    <xf numFmtId="0" fontId="4" fillId="15" borderId="0" xfId="2" applyFont="1" applyFill="1" applyProtection="1">
      <protection locked="0"/>
    </xf>
    <xf numFmtId="0" fontId="3" fillId="18" borderId="0" xfId="2" applyFont="1" applyFill="1" applyAlignment="1">
      <alignment vertical="center"/>
    </xf>
    <xf numFmtId="0" fontId="3" fillId="15" borderId="0" xfId="2" applyFont="1" applyFill="1" applyAlignment="1" applyProtection="1">
      <alignment vertical="center"/>
      <protection locked="0"/>
    </xf>
    <xf numFmtId="0" fontId="3" fillId="15" borderId="0" xfId="0" applyFont="1" applyFill="1" applyAlignment="1">
      <alignment vertical="center"/>
    </xf>
    <xf numFmtId="0" fontId="3" fillId="15" borderId="0" xfId="2" applyFont="1" applyFill="1" applyBorder="1" applyAlignment="1">
      <alignment vertical="center"/>
    </xf>
    <xf numFmtId="0" fontId="3" fillId="15" borderId="0" xfId="2" applyFont="1" applyFill="1" applyBorder="1" applyAlignment="1">
      <alignment vertical="center" wrapText="1"/>
    </xf>
    <xf numFmtId="0" fontId="3" fillId="15" borderId="0" xfId="2" applyFont="1" applyFill="1" applyAlignment="1">
      <alignment horizontal="center" vertical="center"/>
    </xf>
    <xf numFmtId="0" fontId="3" fillId="15" borderId="0" xfId="2" applyFont="1" applyFill="1" applyAlignment="1">
      <alignment horizontal="left" vertical="center"/>
    </xf>
    <xf numFmtId="177" fontId="11" fillId="17" borderId="3" xfId="2" quotePrefix="1" applyNumberFormat="1" applyFont="1" applyFill="1" applyBorder="1" applyAlignment="1" applyProtection="1">
      <alignment horizontal="center" vertical="center"/>
    </xf>
    <xf numFmtId="177" fontId="150" fillId="17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0" xfId="2" quotePrefix="1" applyFont="1" applyFill="1" applyAlignment="1">
      <alignment vertical="center"/>
    </xf>
    <xf numFmtId="0" fontId="11" fillId="0" borderId="0" xfId="2" applyFont="1" applyAlignment="1">
      <alignment horizontal="right" vertical="center"/>
    </xf>
    <xf numFmtId="0" fontId="11" fillId="15" borderId="0" xfId="2" quotePrefix="1" applyFont="1" applyFill="1" applyAlignment="1">
      <alignment vertical="center"/>
    </xf>
    <xf numFmtId="0" fontId="56" fillId="15" borderId="0" xfId="2" applyFont="1" applyFill="1" applyAlignment="1">
      <alignment horizontal="left" vertical="center"/>
    </xf>
    <xf numFmtId="178" fontId="3" fillId="15" borderId="0" xfId="2" applyNumberFormat="1" applyFont="1" applyFill="1" applyAlignment="1">
      <alignment horizontal="center" vertical="center"/>
    </xf>
    <xf numFmtId="178" fontId="3" fillId="15" borderId="0" xfId="2" applyNumberFormat="1" applyFont="1" applyFill="1" applyAlignment="1">
      <alignment horizontal="left" vertical="center"/>
    </xf>
    <xf numFmtId="178" fontId="3" fillId="15" borderId="0" xfId="2" applyNumberFormat="1" applyFont="1" applyFill="1" applyAlignment="1">
      <alignment vertical="center"/>
    </xf>
    <xf numFmtId="0" fontId="11" fillId="0" borderId="0" xfId="0" applyFont="1" applyFill="1" applyBorder="1" applyAlignment="1" applyProtection="1">
      <alignment horizontal="right" wrapText="1"/>
    </xf>
    <xf numFmtId="0" fontId="151" fillId="17" borderId="3" xfId="0" applyNumberFormat="1" applyFont="1" applyFill="1" applyBorder="1" applyAlignment="1" applyProtection="1">
      <alignment horizontal="center" vertical="center"/>
    </xf>
    <xf numFmtId="0" fontId="152" fillId="17" borderId="3" xfId="2" applyFont="1" applyFill="1" applyBorder="1" applyAlignment="1">
      <alignment horizontal="center" vertical="center"/>
    </xf>
    <xf numFmtId="0" fontId="3" fillId="15" borderId="0" xfId="0" quotePrefix="1" applyFont="1" applyFill="1" applyAlignment="1">
      <alignment vertical="center"/>
    </xf>
    <xf numFmtId="0" fontId="3" fillId="15" borderId="0" xfId="2" quotePrefix="1" applyFont="1" applyFill="1" applyAlignment="1">
      <alignment horizontal="right" vertical="center"/>
    </xf>
    <xf numFmtId="0" fontId="11" fillId="0" borderId="0" xfId="2" quotePrefix="1" applyFont="1" applyAlignment="1">
      <alignment horizontal="right" vertical="center"/>
    </xf>
    <xf numFmtId="0" fontId="11" fillId="15" borderId="0" xfId="2" quotePrefix="1" applyFont="1" applyFill="1" applyAlignment="1">
      <alignment horizontal="right" vertical="center"/>
    </xf>
    <xf numFmtId="0" fontId="153" fillId="19" borderId="5" xfId="10" applyFont="1" applyFill="1" applyBorder="1" applyAlignment="1">
      <alignment horizontal="left" vertical="center" wrapText="1"/>
    </xf>
    <xf numFmtId="0" fontId="154" fillId="19" borderId="6" xfId="10" applyFont="1" applyFill="1" applyBorder="1" applyAlignment="1">
      <alignment horizontal="center" vertical="center" wrapText="1"/>
    </xf>
    <xf numFmtId="0" fontId="153" fillId="19" borderId="7" xfId="2" applyFont="1" applyFill="1" applyBorder="1" applyAlignment="1">
      <alignment horizontal="center" vertical="center" wrapText="1"/>
    </xf>
    <xf numFmtId="0" fontId="153" fillId="19" borderId="8" xfId="2" applyFont="1" applyFill="1" applyBorder="1" applyAlignment="1">
      <alignment horizontal="center" vertical="center"/>
    </xf>
    <xf numFmtId="0" fontId="153" fillId="19" borderId="3" xfId="2" applyFont="1" applyFill="1" applyBorder="1" applyAlignment="1">
      <alignment horizontal="center" vertical="center"/>
    </xf>
    <xf numFmtId="0" fontId="57" fillId="0" borderId="9" xfId="10" applyFont="1" applyFill="1" applyBorder="1" applyAlignment="1">
      <alignment horizontal="center" vertical="center" wrapText="1"/>
    </xf>
    <xf numFmtId="0" fontId="58" fillId="20" borderId="10" xfId="2" applyFont="1" applyFill="1" applyBorder="1" applyAlignment="1">
      <alignment horizontal="center" vertical="center" wrapText="1"/>
    </xf>
    <xf numFmtId="0" fontId="3" fillId="18" borderId="0" xfId="2" applyFont="1" applyFill="1" applyBorder="1" applyAlignment="1">
      <alignment vertical="center"/>
    </xf>
    <xf numFmtId="0" fontId="34" fillId="15" borderId="11" xfId="2" applyFont="1" applyFill="1" applyBorder="1" applyAlignment="1">
      <alignment vertical="center"/>
    </xf>
    <xf numFmtId="0" fontId="34" fillId="15" borderId="12" xfId="2" applyFont="1" applyFill="1" applyBorder="1" applyAlignment="1">
      <alignment horizontal="center" vertical="center"/>
    </xf>
    <xf numFmtId="0" fontId="155" fillId="15" borderId="13" xfId="2" applyFont="1" applyFill="1" applyBorder="1" applyAlignment="1">
      <alignment horizontal="left" vertical="center" wrapText="1"/>
    </xf>
    <xf numFmtId="3" fontId="58" fillId="15" borderId="10" xfId="2" quotePrefix="1" applyNumberFormat="1" applyFont="1" applyFill="1" applyBorder="1" applyAlignment="1">
      <alignment horizontal="center" vertical="center"/>
    </xf>
    <xf numFmtId="3" fontId="59" fillId="15" borderId="14" xfId="2" quotePrefix="1" applyNumberFormat="1" applyFont="1" applyFill="1" applyBorder="1" applyAlignment="1">
      <alignment horizontal="center" vertical="center"/>
    </xf>
    <xf numFmtId="3" fontId="59" fillId="15" borderId="15" xfId="2" quotePrefix="1" applyNumberFormat="1" applyFont="1" applyFill="1" applyBorder="1" applyAlignment="1" applyProtection="1">
      <alignment horizontal="center" vertical="center"/>
    </xf>
    <xf numFmtId="3" fontId="60" fillId="15" borderId="13" xfId="2" quotePrefix="1" applyNumberFormat="1" applyFont="1" applyFill="1" applyBorder="1" applyAlignment="1" applyProtection="1">
      <alignment horizontal="center" vertical="center"/>
    </xf>
    <xf numFmtId="179" fontId="61" fillId="8" borderId="11" xfId="10" quotePrefix="1" applyNumberFormat="1" applyFont="1" applyFill="1" applyBorder="1" applyAlignment="1" applyProtection="1">
      <alignment horizontal="right" vertical="center"/>
    </xf>
    <xf numFmtId="0" fontId="61" fillId="8" borderId="16" xfId="10" quotePrefix="1" applyFont="1" applyFill="1" applyBorder="1" applyAlignment="1" applyProtection="1">
      <alignment horizontal="left" vertical="center"/>
    </xf>
    <xf numFmtId="3" fontId="156" fillId="17" borderId="14" xfId="2" applyNumberFormat="1" applyFont="1" applyFill="1" applyBorder="1" applyAlignment="1">
      <alignment horizontal="right" vertical="center"/>
    </xf>
    <xf numFmtId="0" fontId="6" fillId="15" borderId="17" xfId="10" quotePrefix="1" applyFont="1" applyFill="1" applyBorder="1" applyAlignment="1">
      <alignment horizontal="right" vertical="center"/>
    </xf>
    <xf numFmtId="179" fontId="9" fillId="15" borderId="18" xfId="10" quotePrefix="1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 vertical="center" wrapText="1"/>
    </xf>
    <xf numFmtId="3" fontId="12" fillId="15" borderId="20" xfId="2" applyNumberFormat="1" applyFont="1" applyFill="1" applyBorder="1" applyAlignment="1" applyProtection="1">
      <alignment horizontal="right" vertical="center"/>
      <protection locked="0"/>
    </xf>
    <xf numFmtId="3" fontId="12" fillId="15" borderId="18" xfId="2" applyNumberFormat="1" applyFont="1" applyFill="1" applyBorder="1" applyAlignment="1" applyProtection="1">
      <alignment horizontal="right" vertical="center"/>
      <protection locked="0"/>
    </xf>
    <xf numFmtId="186" fontId="157" fillId="21" borderId="21" xfId="2" applyNumberFormat="1" applyFont="1" applyFill="1" applyBorder="1" applyAlignment="1" applyProtection="1">
      <alignment horizontal="center" vertical="center"/>
    </xf>
    <xf numFmtId="0" fontId="11" fillId="18" borderId="0" xfId="2" applyFont="1" applyFill="1" applyAlignment="1">
      <alignment vertical="center"/>
    </xf>
    <xf numFmtId="179" fontId="9" fillId="15" borderId="22" xfId="10" quotePrefix="1" applyNumberFormat="1" applyFont="1" applyFill="1" applyBorder="1" applyAlignment="1">
      <alignment horizontal="right" vertical="center"/>
    </xf>
    <xf numFmtId="0" fontId="3" fillId="15" borderId="23" xfId="10" applyFont="1" applyFill="1" applyBorder="1" applyAlignment="1">
      <alignment horizontal="left" vertical="center" wrapText="1"/>
    </xf>
    <xf numFmtId="3" fontId="12" fillId="15" borderId="24" xfId="2" applyNumberFormat="1" applyFont="1" applyFill="1" applyBorder="1" applyAlignment="1" applyProtection="1">
      <alignment horizontal="right" vertical="center"/>
      <protection locked="0"/>
    </xf>
    <xf numFmtId="3" fontId="12" fillId="15" borderId="22" xfId="2" applyNumberFormat="1" applyFont="1" applyFill="1" applyBorder="1" applyAlignment="1" applyProtection="1">
      <alignment horizontal="right" vertical="center"/>
      <protection locked="0"/>
    </xf>
    <xf numFmtId="186" fontId="157" fillId="21" borderId="25" xfId="2" applyNumberFormat="1" applyFont="1" applyFill="1" applyBorder="1" applyAlignment="1" applyProtection="1">
      <alignment horizontal="center" vertical="center"/>
    </xf>
    <xf numFmtId="0" fontId="3" fillId="15" borderId="26" xfId="10" applyFont="1" applyFill="1" applyBorder="1" applyAlignment="1">
      <alignment horizontal="left" vertical="center" wrapText="1"/>
    </xf>
    <xf numFmtId="179" fontId="9" fillId="15" borderId="27" xfId="10" quotePrefix="1" applyNumberFormat="1" applyFont="1" applyFill="1" applyBorder="1" applyAlignment="1">
      <alignment horizontal="right" vertical="center"/>
    </xf>
    <xf numFmtId="0" fontId="3" fillId="15" borderId="28" xfId="10" applyFont="1" applyFill="1" applyBorder="1" applyAlignment="1">
      <alignment horizontal="left" vertical="center" wrapText="1"/>
    </xf>
    <xf numFmtId="3" fontId="12" fillId="15" borderId="29" xfId="2" applyNumberFormat="1" applyFont="1" applyFill="1" applyBorder="1" applyAlignment="1" applyProtection="1">
      <alignment horizontal="right" vertical="center"/>
      <protection locked="0"/>
    </xf>
    <xf numFmtId="3" fontId="12" fillId="15" borderId="27" xfId="2" applyNumberFormat="1" applyFont="1" applyFill="1" applyBorder="1" applyAlignment="1" applyProtection="1">
      <alignment horizontal="right" vertical="center"/>
      <protection locked="0"/>
    </xf>
    <xf numFmtId="186" fontId="157" fillId="21" borderId="30" xfId="2" applyNumberFormat="1" applyFont="1" applyFill="1" applyBorder="1" applyAlignment="1" applyProtection="1">
      <alignment horizontal="center" vertical="center"/>
    </xf>
    <xf numFmtId="179" fontId="61" fillId="8" borderId="31" xfId="10" quotePrefix="1" applyNumberFormat="1" applyFont="1" applyFill="1" applyBorder="1" applyAlignment="1" applyProtection="1">
      <alignment horizontal="right" vertical="center"/>
    </xf>
    <xf numFmtId="3" fontId="156" fillId="17" borderId="8" xfId="2" applyNumberFormat="1" applyFont="1" applyFill="1" applyBorder="1" applyAlignment="1">
      <alignment horizontal="right" vertical="center"/>
    </xf>
    <xf numFmtId="3" fontId="156" fillId="17" borderId="3" xfId="2" applyNumberFormat="1" applyFont="1" applyFill="1" applyBorder="1" applyAlignment="1" applyProtection="1">
      <alignment horizontal="right" vertical="center"/>
    </xf>
    <xf numFmtId="3" fontId="156" fillId="17" borderId="9" xfId="2" applyNumberFormat="1" applyFont="1" applyFill="1" applyBorder="1" applyAlignment="1" applyProtection="1">
      <alignment horizontal="right" vertical="center"/>
    </xf>
    <xf numFmtId="0" fontId="3" fillId="15" borderId="17" xfId="10" applyFont="1" applyFill="1" applyBorder="1" applyAlignment="1">
      <alignment horizontal="right" vertical="center"/>
    </xf>
    <xf numFmtId="0" fontId="3" fillId="15" borderId="32" xfId="10" applyFont="1" applyFill="1" applyBorder="1" applyAlignment="1">
      <alignment horizontal="left" vertical="center" wrapText="1"/>
    </xf>
    <xf numFmtId="3" fontId="12" fillId="15" borderId="33" xfId="2" applyNumberFormat="1" applyFont="1" applyFill="1" applyBorder="1" applyAlignment="1" applyProtection="1">
      <alignment horizontal="right" vertical="center"/>
      <protection locked="0"/>
    </xf>
    <xf numFmtId="3" fontId="12" fillId="15" borderId="34" xfId="2" applyNumberFormat="1" applyFont="1" applyFill="1" applyBorder="1" applyAlignment="1" applyProtection="1">
      <alignment horizontal="right" vertical="center"/>
      <protection locked="0"/>
    </xf>
    <xf numFmtId="186" fontId="157" fillId="21" borderId="35" xfId="2" applyNumberFormat="1" applyFont="1" applyFill="1" applyBorder="1" applyAlignment="1" applyProtection="1">
      <alignment horizontal="center" vertical="center"/>
    </xf>
    <xf numFmtId="0" fontId="3" fillId="15" borderId="36" xfId="10" applyFont="1" applyFill="1" applyBorder="1" applyAlignment="1">
      <alignment horizontal="left" wrapText="1"/>
    </xf>
    <xf numFmtId="0" fontId="3" fillId="15" borderId="26" xfId="10" applyFont="1" applyFill="1" applyBorder="1" applyAlignment="1">
      <alignment horizontal="left" wrapText="1"/>
    </xf>
    <xf numFmtId="0" fontId="12" fillId="15" borderId="26" xfId="10" applyFont="1" applyFill="1" applyBorder="1" applyAlignment="1">
      <alignment horizontal="left" wrapText="1"/>
    </xf>
    <xf numFmtId="179" fontId="9" fillId="15" borderId="34" xfId="10" quotePrefix="1" applyNumberFormat="1" applyFont="1" applyFill="1" applyBorder="1" applyAlignment="1">
      <alignment horizontal="right" vertical="center"/>
    </xf>
    <xf numFmtId="0" fontId="3" fillId="15" borderId="37" xfId="10" applyFont="1" applyFill="1" applyBorder="1" applyAlignment="1">
      <alignment horizontal="left" wrapText="1"/>
    </xf>
    <xf numFmtId="179" fontId="6" fillId="15" borderId="17" xfId="10" quotePrefix="1" applyNumberFormat="1" applyFont="1" applyFill="1" applyBorder="1" applyAlignment="1">
      <alignment horizontal="right" vertical="center"/>
    </xf>
    <xf numFmtId="0" fontId="3" fillId="15" borderId="38" xfId="10" applyFont="1" applyFill="1" applyBorder="1" applyAlignment="1">
      <alignment horizontal="left" vertical="center" wrapText="1"/>
    </xf>
    <xf numFmtId="0" fontId="61" fillId="8" borderId="4" xfId="10" quotePrefix="1" applyFont="1" applyFill="1" applyBorder="1" applyAlignment="1" applyProtection="1">
      <alignment horizontal="left" vertical="center"/>
    </xf>
    <xf numFmtId="0" fontId="3" fillId="15" borderId="23" xfId="10" applyFont="1" applyFill="1" applyBorder="1" applyAlignment="1">
      <alignment vertical="center" wrapText="1"/>
    </xf>
    <xf numFmtId="0" fontId="3" fillId="15" borderId="38" xfId="10" applyFont="1" applyFill="1" applyBorder="1" applyAlignment="1">
      <alignment vertical="center" wrapText="1"/>
    </xf>
    <xf numFmtId="0" fontId="3" fillId="15" borderId="32" xfId="10" applyFont="1" applyFill="1" applyBorder="1" applyAlignment="1">
      <alignment vertical="center" wrapText="1"/>
    </xf>
    <xf numFmtId="0" fontId="8" fillId="15" borderId="19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vertical="center" wrapText="1"/>
    </xf>
    <xf numFmtId="3" fontId="156" fillId="17" borderId="8" xfId="2" applyNumberFormat="1" applyFont="1" applyFill="1" applyBorder="1" applyAlignment="1" applyProtection="1">
      <alignment horizontal="right" vertical="center"/>
      <protection locked="0"/>
    </xf>
    <xf numFmtId="3" fontId="156" fillId="17" borderId="3" xfId="2" applyNumberFormat="1" applyFont="1" applyFill="1" applyBorder="1" applyAlignment="1" applyProtection="1">
      <alignment horizontal="right" vertical="center"/>
      <protection locked="0"/>
    </xf>
    <xf numFmtId="0" fontId="6" fillId="15" borderId="0" xfId="10" applyFont="1" applyFill="1" applyBorder="1" applyAlignment="1">
      <alignment horizontal="right" vertical="center"/>
    </xf>
    <xf numFmtId="0" fontId="8" fillId="15" borderId="23" xfId="10" applyFont="1" applyFill="1" applyBorder="1" applyAlignment="1">
      <alignment vertical="center" wrapText="1"/>
    </xf>
    <xf numFmtId="0" fontId="6" fillId="15" borderId="0" xfId="10" quotePrefix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horizontal="left"/>
    </xf>
    <xf numFmtId="0" fontId="3" fillId="15" borderId="32" xfId="10" applyFont="1" applyFill="1" applyBorder="1" applyAlignment="1">
      <alignment horizontal="left"/>
    </xf>
    <xf numFmtId="0" fontId="6" fillId="15" borderId="17" xfId="10" applyFont="1" applyFill="1" applyBorder="1" applyAlignment="1">
      <alignment horizontal="right" vertical="center"/>
    </xf>
    <xf numFmtId="0" fontId="12" fillId="15" borderId="23" xfId="10" applyFont="1" applyFill="1" applyBorder="1" applyAlignment="1">
      <alignment horizontal="left" vertical="center" wrapText="1"/>
    </xf>
    <xf numFmtId="0" fontId="8" fillId="15" borderId="32" xfId="10" applyFont="1" applyFill="1" applyBorder="1" applyAlignment="1">
      <alignment horizontal="left" vertical="center" wrapText="1"/>
    </xf>
    <xf numFmtId="0" fontId="8" fillId="15" borderId="39" xfId="10" applyFont="1" applyFill="1" applyBorder="1" applyAlignment="1">
      <alignment vertical="center" wrapText="1"/>
    </xf>
    <xf numFmtId="0" fontId="3" fillId="15" borderId="19" xfId="10" applyFont="1" applyFill="1" applyBorder="1"/>
    <xf numFmtId="0" fontId="3" fillId="15" borderId="23" xfId="10" applyFont="1" applyFill="1" applyBorder="1"/>
    <xf numFmtId="0" fontId="3" fillId="15" borderId="32" xfId="10" applyFont="1" applyFill="1" applyBorder="1"/>
    <xf numFmtId="0" fontId="13" fillId="15" borderId="19" xfId="10" applyFont="1" applyFill="1" applyBorder="1" applyAlignment="1">
      <alignment horizontal="left" vertical="center" wrapText="1"/>
    </xf>
    <xf numFmtId="0" fontId="13" fillId="15" borderId="38" xfId="10" applyFont="1" applyFill="1" applyBorder="1" applyAlignment="1">
      <alignment horizontal="left" vertical="center" wrapText="1"/>
    </xf>
    <xf numFmtId="0" fontId="12" fillId="15" borderId="19" xfId="10" applyFont="1" applyFill="1" applyBorder="1" applyAlignment="1">
      <alignment horizontal="left" vertical="center" wrapText="1"/>
    </xf>
    <xf numFmtId="0" fontId="12" fillId="15" borderId="32" xfId="10" applyFont="1" applyFill="1" applyBorder="1" applyAlignment="1">
      <alignment vertical="center" wrapText="1"/>
    </xf>
    <xf numFmtId="0" fontId="6" fillId="15" borderId="11" xfId="10" quotePrefix="1" applyFont="1" applyFill="1" applyBorder="1" applyAlignment="1">
      <alignment horizontal="right" vertical="center"/>
    </xf>
    <xf numFmtId="0" fontId="158" fillId="19" borderId="40" xfId="10" quotePrefix="1" applyFont="1" applyFill="1" applyBorder="1" applyAlignment="1" applyProtection="1">
      <alignment horizontal="right" vertical="center"/>
    </xf>
    <xf numFmtId="0" fontId="152" fillId="19" borderId="41" xfId="10" applyFont="1" applyFill="1" applyBorder="1" applyAlignment="1" applyProtection="1">
      <alignment horizontal="right" vertical="center"/>
    </xf>
    <xf numFmtId="0" fontId="153" fillId="19" borderId="42" xfId="2" applyFont="1" applyFill="1" applyBorder="1" applyAlignment="1" applyProtection="1">
      <alignment horizontal="center" vertical="center" wrapText="1"/>
    </xf>
    <xf numFmtId="3" fontId="11" fillId="19" borderId="43" xfId="2" applyNumberFormat="1" applyFont="1" applyFill="1" applyBorder="1" applyAlignment="1" applyProtection="1">
      <alignment horizontal="right" vertical="center"/>
    </xf>
    <xf numFmtId="3" fontId="12" fillId="19" borderId="44" xfId="2" applyNumberFormat="1" applyFont="1" applyFill="1" applyBorder="1" applyAlignment="1" applyProtection="1">
      <alignment horizontal="right" vertical="center"/>
    </xf>
    <xf numFmtId="3" fontId="12" fillId="19" borderId="45" xfId="2" applyNumberFormat="1" applyFont="1" applyFill="1" applyBorder="1" applyAlignment="1" applyProtection="1">
      <alignment horizontal="right" vertical="center"/>
    </xf>
    <xf numFmtId="3" fontId="12" fillId="19" borderId="46" xfId="2" applyNumberFormat="1" applyFont="1" applyFill="1" applyBorder="1" applyAlignment="1" applyProtection="1">
      <alignment horizontal="right" vertical="center"/>
    </xf>
    <xf numFmtId="0" fontId="6" fillId="15" borderId="0" xfId="10" quotePrefix="1" applyFont="1" applyFill="1" applyBorder="1" applyAlignment="1" applyProtection="1">
      <alignment horizontal="right" vertical="center"/>
    </xf>
    <xf numFmtId="179" fontId="9" fillId="15" borderId="0" xfId="10" quotePrefix="1" applyNumberFormat="1" applyFont="1" applyFill="1" applyBorder="1" applyAlignment="1" applyProtection="1">
      <alignment horizontal="center" vertical="center"/>
    </xf>
    <xf numFmtId="0" fontId="3" fillId="15" borderId="0" xfId="10" applyFont="1" applyFill="1" applyBorder="1" applyAlignment="1" applyProtection="1">
      <alignment horizontal="left" vertical="center" wrapText="1"/>
    </xf>
    <xf numFmtId="3" fontId="6" fillId="15" borderId="0" xfId="2" applyNumberFormat="1" applyFont="1" applyFill="1" applyBorder="1" applyAlignment="1" applyProtection="1">
      <alignment horizontal="right" vertical="center"/>
    </xf>
    <xf numFmtId="3" fontId="3" fillId="15" borderId="0" xfId="2" applyNumberFormat="1" applyFont="1" applyFill="1" applyBorder="1" applyAlignment="1" applyProtection="1">
      <alignment horizontal="right" vertical="center"/>
    </xf>
    <xf numFmtId="0" fontId="3" fillId="18" borderId="0" xfId="2" applyFont="1" applyFill="1" applyAlignment="1" applyProtection="1">
      <alignment vertical="center"/>
    </xf>
    <xf numFmtId="0" fontId="3" fillId="18" borderId="0" xfId="2" applyFont="1" applyFill="1" applyAlignment="1" applyProtection="1">
      <alignment vertical="center" wrapText="1"/>
    </xf>
    <xf numFmtId="3" fontId="6" fillId="18" borderId="0" xfId="2" applyNumberFormat="1" applyFont="1" applyFill="1" applyAlignment="1" applyProtection="1">
      <alignment horizontal="right" vertical="center"/>
    </xf>
    <xf numFmtId="3" fontId="3" fillId="18" borderId="0" xfId="2" applyNumberFormat="1" applyFont="1" applyFill="1" applyAlignment="1" applyProtection="1">
      <alignment horizontal="right" vertical="center"/>
    </xf>
    <xf numFmtId="3" fontId="3" fillId="15" borderId="0" xfId="2" applyNumberFormat="1" applyFont="1" applyFill="1" applyAlignment="1">
      <alignment horizontal="right" vertical="center"/>
    </xf>
    <xf numFmtId="0" fontId="159" fillId="22" borderId="0" xfId="2" applyFont="1" applyFill="1" applyAlignment="1">
      <alignment horizontal="left" vertical="center"/>
    </xf>
    <xf numFmtId="3" fontId="11" fillId="15" borderId="0" xfId="2" applyNumberFormat="1" applyFont="1" applyFill="1" applyAlignment="1">
      <alignment horizontal="center" vertical="center"/>
    </xf>
    <xf numFmtId="177" fontId="150" fillId="17" borderId="4" xfId="2" applyNumberFormat="1" applyFont="1" applyFill="1" applyBorder="1" applyAlignment="1" applyProtection="1">
      <alignment horizontal="center" vertical="center"/>
    </xf>
    <xf numFmtId="0" fontId="3" fillId="15" borderId="0" xfId="2" quotePrefix="1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/>
    </xf>
    <xf numFmtId="0" fontId="3" fillId="15" borderId="0" xfId="2" applyFont="1" applyFill="1" applyAlignment="1" applyProtection="1">
      <alignment vertical="center" wrapText="1"/>
    </xf>
    <xf numFmtId="0" fontId="3" fillId="15" borderId="0" xfId="2" applyFont="1" applyFill="1" applyAlignment="1" applyProtection="1">
      <alignment horizontal="center" vertical="center"/>
    </xf>
    <xf numFmtId="0" fontId="11" fillId="0" borderId="0" xfId="2" applyFont="1" applyAlignment="1" applyProtection="1">
      <alignment horizontal="center" vertical="center"/>
    </xf>
    <xf numFmtId="184" fontId="151" fillId="19" borderId="3" xfId="2" applyNumberFormat="1" applyFont="1" applyFill="1" applyBorder="1" applyAlignment="1" applyProtection="1">
      <alignment horizontal="center" vertical="center"/>
    </xf>
    <xf numFmtId="0" fontId="11" fillId="15" borderId="0" xfId="2" quotePrefix="1" applyFont="1" applyFill="1" applyAlignment="1" applyProtection="1">
      <alignment vertical="center"/>
    </xf>
    <xf numFmtId="0" fontId="56" fillId="15" borderId="0" xfId="2" applyFont="1" applyFill="1" applyAlignment="1" applyProtection="1">
      <alignment horizontal="left" vertical="center"/>
    </xf>
    <xf numFmtId="0" fontId="3" fillId="15" borderId="0" xfId="2" applyFont="1" applyFill="1" applyAlignment="1" applyProtection="1">
      <alignment horizontal="left" vertical="center"/>
    </xf>
    <xf numFmtId="0" fontId="6" fillId="0" borderId="0" xfId="10" quotePrefix="1" applyFont="1" applyFill="1" applyBorder="1" applyAlignment="1" applyProtection="1">
      <alignment horizontal="right" vertical="center"/>
    </xf>
    <xf numFmtId="3" fontId="3" fillId="15" borderId="0" xfId="2" applyNumberFormat="1" applyFont="1" applyFill="1" applyAlignment="1" applyProtection="1">
      <alignment horizontal="right" vertical="center"/>
    </xf>
    <xf numFmtId="49" fontId="151" fillId="17" borderId="3" xfId="0" applyNumberFormat="1" applyFont="1" applyFill="1" applyBorder="1" applyAlignment="1" applyProtection="1">
      <alignment horizontal="center" vertical="center"/>
    </xf>
    <xf numFmtId="3" fontId="3" fillId="15" borderId="0" xfId="2" applyNumberFormat="1" applyFont="1" applyFill="1" applyBorder="1" applyAlignment="1" applyProtection="1">
      <alignment horizontal="right" vertical="center"/>
      <protection locked="0"/>
    </xf>
    <xf numFmtId="0" fontId="3" fillId="15" borderId="47" xfId="2" applyFont="1" applyFill="1" applyBorder="1" applyAlignment="1" applyProtection="1">
      <alignment vertical="center"/>
    </xf>
    <xf numFmtId="0" fontId="3" fillId="15" borderId="47" xfId="2" applyFont="1" applyFill="1" applyBorder="1" applyAlignment="1" applyProtection="1">
      <alignment vertical="center" wrapText="1"/>
    </xf>
    <xf numFmtId="3" fontId="6" fillId="15" borderId="0" xfId="2" applyNumberFormat="1" applyFont="1" applyFill="1" applyAlignment="1" applyProtection="1">
      <alignment horizontal="right" vertical="center"/>
    </xf>
    <xf numFmtId="0" fontId="6" fillId="15" borderId="0" xfId="2" quotePrefix="1" applyFont="1" applyFill="1" applyAlignment="1" applyProtection="1">
      <alignment horizontal="right" vertical="center"/>
    </xf>
    <xf numFmtId="3" fontId="3" fillId="15" borderId="0" xfId="2" quotePrefix="1" applyNumberFormat="1" applyFont="1" applyFill="1" applyAlignment="1">
      <alignment horizontal="right" vertical="center"/>
    </xf>
    <xf numFmtId="3" fontId="11" fillId="0" borderId="0" xfId="2" quotePrefix="1" applyNumberFormat="1" applyFont="1" applyAlignment="1">
      <alignment horizontal="right" vertical="center"/>
    </xf>
    <xf numFmtId="3" fontId="11" fillId="15" borderId="0" xfId="2" quotePrefix="1" applyNumberFormat="1" applyFont="1" applyFill="1" applyAlignment="1">
      <alignment horizontal="right" vertical="center"/>
    </xf>
    <xf numFmtId="0" fontId="160" fillId="23" borderId="5" xfId="2" applyFont="1" applyFill="1" applyBorder="1" applyAlignment="1" applyProtection="1">
      <alignment vertical="center"/>
    </xf>
    <xf numFmtId="0" fontId="160" fillId="23" borderId="6" xfId="2" applyFont="1" applyFill="1" applyBorder="1" applyAlignment="1" applyProtection="1">
      <alignment horizontal="center" vertical="center"/>
    </xf>
    <xf numFmtId="0" fontId="161" fillId="23" borderId="7" xfId="2" applyFont="1" applyFill="1" applyBorder="1" applyAlignment="1" applyProtection="1">
      <alignment horizontal="center" vertical="center" wrapText="1"/>
    </xf>
    <xf numFmtId="0" fontId="162" fillId="23" borderId="11" xfId="2" applyFont="1" applyFill="1" applyBorder="1" applyAlignment="1" applyProtection="1">
      <alignment horizontal="center" vertical="center"/>
    </xf>
    <xf numFmtId="0" fontId="162" fillId="23" borderId="15" xfId="2" applyFont="1" applyFill="1" applyBorder="1" applyAlignment="1" applyProtection="1">
      <alignment horizontal="center" vertical="center"/>
    </xf>
    <xf numFmtId="0" fontId="14" fillId="0" borderId="48" xfId="10" applyFont="1" applyFill="1" applyBorder="1" applyAlignment="1" applyProtection="1">
      <alignment horizontal="center" vertical="center" wrapText="1"/>
    </xf>
    <xf numFmtId="1" fontId="163" fillId="24" borderId="8" xfId="2" applyNumberFormat="1" applyFont="1" applyFill="1" applyBorder="1" applyAlignment="1" applyProtection="1">
      <alignment horizontal="center" vertical="center" wrapText="1"/>
    </xf>
    <xf numFmtId="1" fontId="163" fillId="24" borderId="3" xfId="2" applyNumberFormat="1" applyFont="1" applyFill="1" applyBorder="1" applyAlignment="1" applyProtection="1">
      <alignment horizontal="center" vertical="center" wrapText="1"/>
    </xf>
    <xf numFmtId="1" fontId="163" fillId="24" borderId="9" xfId="2" applyNumberFormat="1" applyFont="1" applyFill="1" applyBorder="1" applyAlignment="1" applyProtection="1">
      <alignment horizontal="center" vertical="center" wrapText="1"/>
    </xf>
    <xf numFmtId="0" fontId="164" fillId="23" borderId="10" xfId="2" applyFont="1" applyFill="1" applyBorder="1" applyAlignment="1" applyProtection="1">
      <alignment horizontal="center" vertical="center" wrapText="1"/>
    </xf>
    <xf numFmtId="0" fontId="62" fillId="22" borderId="0" xfId="2" applyFont="1" applyFill="1" applyAlignment="1">
      <alignment horizontal="left" vertical="center"/>
    </xf>
    <xf numFmtId="0" fontId="3" fillId="15" borderId="49" xfId="2" applyFont="1" applyFill="1" applyBorder="1" applyAlignment="1" applyProtection="1">
      <alignment horizontal="left" vertical="center"/>
    </xf>
    <xf numFmtId="0" fontId="3" fillId="15" borderId="50" xfId="2" applyFont="1" applyFill="1" applyBorder="1" applyAlignment="1" applyProtection="1">
      <alignment horizontal="center" vertical="center"/>
    </xf>
    <xf numFmtId="0" fontId="165" fillId="15" borderId="9" xfId="2" applyFont="1" applyFill="1" applyBorder="1" applyAlignment="1" applyProtection="1">
      <alignment horizontal="left" vertical="center" wrapText="1"/>
    </xf>
    <xf numFmtId="3" fontId="44" fillId="15" borderId="8" xfId="2" quotePrefix="1" applyNumberFormat="1" applyFont="1" applyFill="1" applyBorder="1" applyAlignment="1" applyProtection="1">
      <alignment horizontal="center" vertical="center"/>
    </xf>
    <xf numFmtId="3" fontId="44" fillId="15" borderId="3" xfId="2" quotePrefix="1" applyNumberFormat="1" applyFont="1" applyFill="1" applyBorder="1" applyAlignment="1" applyProtection="1">
      <alignment horizontal="center" vertical="center"/>
    </xf>
    <xf numFmtId="3" fontId="44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10" xfId="2" quotePrefix="1" applyNumberFormat="1" applyFont="1" applyFill="1" applyBorder="1" applyAlignment="1" applyProtection="1">
      <alignment horizontal="center" vertical="center"/>
    </xf>
    <xf numFmtId="0" fontId="3" fillId="15" borderId="17" xfId="2" applyFont="1" applyFill="1" applyBorder="1" applyAlignment="1" applyProtection="1">
      <alignment horizontal="center" vertical="center" wrapText="1"/>
    </xf>
    <xf numFmtId="0" fontId="3" fillId="15" borderId="0" xfId="2" applyFont="1" applyFill="1" applyBorder="1" applyAlignment="1" applyProtection="1">
      <alignment horizontal="center" vertical="center" wrapText="1"/>
    </xf>
    <xf numFmtId="0" fontId="3" fillId="15" borderId="50" xfId="2" applyFont="1" applyFill="1" applyBorder="1" applyAlignment="1" applyProtection="1">
      <alignment horizontal="center" vertical="center" wrapText="1"/>
    </xf>
    <xf numFmtId="3" fontId="6" fillId="15" borderId="50" xfId="2" applyNumberFormat="1" applyFont="1" applyFill="1" applyBorder="1" applyAlignment="1" applyProtection="1">
      <alignment horizontal="right" vertical="center"/>
    </xf>
    <xf numFmtId="3" fontId="3" fillId="15" borderId="50" xfId="2" applyNumberFormat="1" applyFont="1" applyFill="1" applyBorder="1" applyAlignment="1" applyProtection="1">
      <alignment horizontal="right" vertical="center"/>
    </xf>
    <xf numFmtId="3" fontId="3" fillId="15" borderId="51" xfId="2" applyNumberFormat="1" applyFont="1" applyFill="1" applyBorder="1" applyAlignment="1" applyProtection="1">
      <alignment horizontal="right" vertical="center"/>
    </xf>
    <xf numFmtId="3" fontId="6" fillId="15" borderId="52" xfId="2" applyNumberFormat="1" applyFont="1" applyFill="1" applyBorder="1" applyAlignment="1" applyProtection="1">
      <alignment horizontal="right" vertical="center"/>
    </xf>
    <xf numFmtId="179" fontId="166" fillId="24" borderId="31" xfId="10" quotePrefix="1" applyNumberFormat="1" applyFont="1" applyFill="1" applyBorder="1" applyAlignment="1" applyProtection="1">
      <alignment horizontal="right" vertical="center"/>
    </xf>
    <xf numFmtId="3" fontId="163" fillId="24" borderId="52" xfId="2" applyNumberFormat="1" applyFont="1" applyFill="1" applyBorder="1" applyAlignment="1" applyProtection="1">
      <alignment horizontal="right" vertical="center"/>
    </xf>
    <xf numFmtId="3" fontId="165" fillId="24" borderId="8" xfId="2" applyNumberFormat="1" applyFont="1" applyFill="1" applyBorder="1" applyAlignment="1" applyProtection="1">
      <alignment horizontal="right" vertical="center"/>
    </xf>
    <xf numFmtId="3" fontId="165" fillId="24" borderId="3" xfId="2" applyNumberFormat="1" applyFont="1" applyFill="1" applyBorder="1" applyAlignment="1" applyProtection="1">
      <alignment horizontal="right" vertical="center"/>
    </xf>
    <xf numFmtId="3" fontId="165" fillId="24" borderId="9" xfId="2" applyNumberFormat="1" applyFont="1" applyFill="1" applyBorder="1" applyAlignment="1" applyProtection="1">
      <alignment horizontal="right" vertical="center"/>
    </xf>
    <xf numFmtId="0" fontId="167" fillId="22" borderId="0" xfId="2" applyFont="1" applyFill="1" applyAlignment="1">
      <alignment horizontal="left" vertical="center"/>
    </xf>
    <xf numFmtId="0" fontId="3" fillId="15" borderId="17" xfId="10" applyFont="1" applyFill="1" applyBorder="1" applyAlignment="1" applyProtection="1">
      <alignment horizontal="right" vertical="center"/>
    </xf>
    <xf numFmtId="179" fontId="9" fillId="15" borderId="18" xfId="10" quotePrefix="1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horizontal="left" vertical="center" wrapText="1"/>
    </xf>
    <xf numFmtId="3" fontId="6" fillId="15" borderId="53" xfId="2" applyNumberFormat="1" applyFont="1" applyFill="1" applyBorder="1" applyAlignment="1" applyProtection="1">
      <alignment horizontal="right" vertical="center"/>
    </xf>
    <xf numFmtId="3" fontId="12" fillId="15" borderId="20" xfId="2" applyNumberFormat="1" applyFont="1" applyFill="1" applyBorder="1" applyAlignment="1" applyProtection="1">
      <alignment horizontal="right" vertical="center"/>
    </xf>
    <xf numFmtId="3" fontId="12" fillId="15" borderId="18" xfId="2" applyNumberFormat="1" applyFont="1" applyFill="1" applyBorder="1" applyAlignment="1" applyProtection="1">
      <alignment horizontal="right" vertical="center"/>
    </xf>
    <xf numFmtId="3" fontId="12" fillId="15" borderId="21" xfId="2" applyNumberFormat="1" applyFont="1" applyFill="1" applyBorder="1" applyAlignment="1" applyProtection="1">
      <alignment horizontal="right" vertical="center"/>
    </xf>
    <xf numFmtId="179" fontId="9" fillId="15" borderId="34" xfId="10" quotePrefix="1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horizontal="left" vertical="center" wrapText="1"/>
    </xf>
    <xf numFmtId="3" fontId="6" fillId="15" borderId="54" xfId="2" applyNumberFormat="1" applyFont="1" applyFill="1" applyBorder="1" applyAlignment="1" applyProtection="1">
      <alignment horizontal="right" vertical="center"/>
    </xf>
    <xf numFmtId="3" fontId="12" fillId="15" borderId="33" xfId="2" applyNumberFormat="1" applyFont="1" applyFill="1" applyBorder="1" applyAlignment="1" applyProtection="1">
      <alignment horizontal="right" vertical="center"/>
    </xf>
    <xf numFmtId="3" fontId="12" fillId="15" borderId="34" xfId="2" applyNumberFormat="1" applyFont="1" applyFill="1" applyBorder="1" applyAlignment="1" applyProtection="1">
      <alignment horizontal="right" vertical="center"/>
    </xf>
    <xf numFmtId="3" fontId="12" fillId="15" borderId="35" xfId="2" applyNumberFormat="1" applyFont="1" applyFill="1" applyBorder="1" applyAlignment="1" applyProtection="1">
      <alignment horizontal="right" vertical="center"/>
    </xf>
    <xf numFmtId="179" fontId="6" fillId="15" borderId="17" xfId="10" quotePrefix="1" applyNumberFormat="1" applyFont="1" applyFill="1" applyBorder="1" applyAlignment="1" applyProtection="1">
      <alignment horizontal="right" vertical="center"/>
    </xf>
    <xf numFmtId="0" fontId="6" fillId="15" borderId="17" xfId="10" quotePrefix="1" applyFont="1" applyFill="1" applyBorder="1" applyAlignment="1" applyProtection="1">
      <alignment horizontal="right" vertical="center"/>
    </xf>
    <xf numFmtId="179" fontId="9" fillId="15" borderId="22" xfId="10" quotePrefix="1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vertical="center" wrapText="1"/>
    </xf>
    <xf numFmtId="3" fontId="6" fillId="15" borderId="55" xfId="2" applyNumberFormat="1" applyFont="1" applyFill="1" applyBorder="1" applyAlignment="1" applyProtection="1">
      <alignment horizontal="right" vertical="center"/>
    </xf>
    <xf numFmtId="3" fontId="12" fillId="15" borderId="24" xfId="2" applyNumberFormat="1" applyFont="1" applyFill="1" applyBorder="1" applyAlignment="1" applyProtection="1">
      <alignment horizontal="right" vertical="center"/>
    </xf>
    <xf numFmtId="3" fontId="12" fillId="15" borderId="22" xfId="2" applyNumberFormat="1" applyFont="1" applyFill="1" applyBorder="1" applyAlignment="1" applyProtection="1">
      <alignment horizontal="right" vertical="center"/>
    </xf>
    <xf numFmtId="3" fontId="12" fillId="15" borderId="25" xfId="2" applyNumberFormat="1" applyFont="1" applyFill="1" applyBorder="1" applyAlignment="1" applyProtection="1">
      <alignment horizontal="right" vertical="center"/>
    </xf>
    <xf numFmtId="0" fontId="6" fillId="15" borderId="17" xfId="10" applyFont="1" applyFill="1" applyBorder="1" applyAlignment="1" applyProtection="1">
      <alignment horizontal="right" vertical="center"/>
    </xf>
    <xf numFmtId="0" fontId="8" fillId="15" borderId="23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vertical="center" wrapText="1"/>
    </xf>
    <xf numFmtId="179" fontId="15" fillId="15" borderId="18" xfId="10" quotePrefix="1" applyNumberFormat="1" applyFont="1" applyFill="1" applyBorder="1" applyAlignment="1" applyProtection="1">
      <alignment horizontal="right"/>
    </xf>
    <xf numFmtId="0" fontId="16" fillId="15" borderId="19" xfId="10" applyFont="1" applyFill="1" applyBorder="1" applyAlignment="1" applyProtection="1">
      <alignment wrapText="1"/>
    </xf>
    <xf numFmtId="179" fontId="15" fillId="15" borderId="22" xfId="10" quotePrefix="1" applyNumberFormat="1" applyFont="1" applyFill="1" applyBorder="1" applyAlignment="1" applyProtection="1">
      <alignment horizontal="right"/>
    </xf>
    <xf numFmtId="0" fontId="16" fillId="15" borderId="23" xfId="10" applyFont="1" applyFill="1" applyBorder="1" applyAlignment="1" applyProtection="1">
      <alignment wrapText="1"/>
    </xf>
    <xf numFmtId="179" fontId="6" fillId="15" borderId="56" xfId="10" quotePrefix="1" applyNumberFormat="1" applyFont="1" applyFill="1" applyBorder="1" applyAlignment="1" applyProtection="1">
      <alignment horizontal="right" vertical="center"/>
    </xf>
    <xf numFmtId="0" fontId="17" fillId="15" borderId="23" xfId="10" applyFont="1" applyFill="1" applyBorder="1" applyAlignment="1" applyProtection="1">
      <alignment wrapText="1"/>
    </xf>
    <xf numFmtId="179" fontId="15" fillId="15" borderId="34" xfId="10" quotePrefix="1" applyNumberFormat="1" applyFont="1" applyFill="1" applyBorder="1" applyAlignment="1" applyProtection="1">
      <alignment horizontal="right" vertical="center"/>
    </xf>
    <xf numFmtId="0" fontId="16" fillId="15" borderId="32" xfId="10" applyFont="1" applyFill="1" applyBorder="1" applyAlignment="1" applyProtection="1">
      <alignment wrapText="1"/>
    </xf>
    <xf numFmtId="3" fontId="166" fillId="24" borderId="52" xfId="2" applyNumberFormat="1" applyFont="1" applyFill="1" applyBorder="1" applyAlignment="1" applyProtection="1">
      <alignment horizontal="right" vertical="center"/>
    </xf>
    <xf numFmtId="0" fontId="3" fillId="15" borderId="19" xfId="10" applyFont="1" applyFill="1" applyBorder="1" applyAlignment="1" applyProtection="1">
      <alignment vertical="center" wrapText="1"/>
    </xf>
    <xf numFmtId="179" fontId="9" fillId="15" borderId="27" xfId="10" quotePrefix="1" applyNumberFormat="1" applyFont="1" applyFill="1" applyBorder="1" applyAlignment="1" applyProtection="1">
      <alignment horizontal="right" vertical="center"/>
    </xf>
    <xf numFmtId="0" fontId="3" fillId="15" borderId="38" xfId="10" applyFont="1" applyFill="1" applyBorder="1" applyAlignment="1" applyProtection="1">
      <alignment vertical="center" wrapText="1"/>
    </xf>
    <xf numFmtId="3" fontId="6" fillId="15" borderId="57" xfId="2" applyNumberFormat="1" applyFont="1" applyFill="1" applyBorder="1" applyAlignment="1" applyProtection="1">
      <alignment horizontal="right" vertical="center"/>
    </xf>
    <xf numFmtId="3" fontId="12" fillId="15" borderId="29" xfId="2" applyNumberFormat="1" applyFont="1" applyFill="1" applyBorder="1" applyAlignment="1" applyProtection="1">
      <alignment horizontal="right" vertical="center"/>
    </xf>
    <xf numFmtId="3" fontId="12" fillId="15" borderId="27" xfId="2" applyNumberFormat="1" applyFont="1" applyFill="1" applyBorder="1" applyAlignment="1" applyProtection="1">
      <alignment horizontal="right" vertical="center"/>
    </xf>
    <xf numFmtId="3" fontId="12" fillId="15" borderId="30" xfId="2" applyNumberFormat="1" applyFont="1" applyFill="1" applyBorder="1" applyAlignment="1" applyProtection="1">
      <alignment horizontal="right" vertical="center"/>
    </xf>
    <xf numFmtId="179" fontId="9" fillId="15" borderId="58" xfId="10" quotePrefix="1" applyNumberFormat="1" applyFont="1" applyFill="1" applyBorder="1" applyAlignment="1" applyProtection="1">
      <alignment horizontal="right" vertical="center"/>
    </xf>
    <xf numFmtId="0" fontId="3" fillId="15" borderId="59" xfId="10" applyFont="1" applyFill="1" applyBorder="1" applyAlignment="1" applyProtection="1">
      <alignment horizontal="left" vertical="center" wrapText="1"/>
    </xf>
    <xf numFmtId="3" fontId="6" fillId="15" borderId="60" xfId="2" applyNumberFormat="1" applyFont="1" applyFill="1" applyBorder="1" applyAlignment="1" applyProtection="1">
      <alignment horizontal="right" vertical="center"/>
    </xf>
    <xf numFmtId="3" fontId="12" fillId="15" borderId="61" xfId="2" applyNumberFormat="1" applyFont="1" applyFill="1" applyBorder="1" applyAlignment="1" applyProtection="1">
      <alignment horizontal="right" vertical="center"/>
    </xf>
    <xf numFmtId="3" fontId="12" fillId="15" borderId="58" xfId="2" applyNumberFormat="1" applyFont="1" applyFill="1" applyBorder="1" applyAlignment="1" applyProtection="1">
      <alignment horizontal="right" vertical="center"/>
    </xf>
    <xf numFmtId="3" fontId="12" fillId="15" borderId="62" xfId="2" applyNumberFormat="1" applyFont="1" applyFill="1" applyBorder="1" applyAlignment="1" applyProtection="1">
      <alignment horizontal="right" vertical="center"/>
    </xf>
    <xf numFmtId="179" fontId="9" fillId="15" borderId="63" xfId="10" quotePrefix="1" applyNumberFormat="1" applyFont="1" applyFill="1" applyBorder="1" applyAlignment="1" applyProtection="1">
      <alignment horizontal="right" vertical="center"/>
    </xf>
    <xf numFmtId="0" fontId="3" fillId="15" borderId="64" xfId="10" applyFont="1" applyFill="1" applyBorder="1" applyAlignment="1" applyProtection="1">
      <alignment vertical="center" wrapText="1"/>
    </xf>
    <xf numFmtId="3" fontId="6" fillId="15" borderId="65" xfId="2" applyNumberFormat="1" applyFont="1" applyFill="1" applyBorder="1" applyAlignment="1" applyProtection="1">
      <alignment horizontal="right" vertical="center"/>
    </xf>
    <xf numFmtId="3" fontId="12" fillId="15" borderId="66" xfId="2" applyNumberFormat="1" applyFont="1" applyFill="1" applyBorder="1" applyAlignment="1" applyProtection="1">
      <alignment horizontal="right" vertical="center"/>
    </xf>
    <xf numFmtId="3" fontId="12" fillId="15" borderId="63" xfId="2" applyNumberFormat="1" applyFont="1" applyFill="1" applyBorder="1" applyAlignment="1" applyProtection="1">
      <alignment horizontal="right" vertical="center"/>
    </xf>
    <xf numFmtId="3" fontId="12" fillId="15" borderId="67" xfId="2" applyNumberFormat="1" applyFont="1" applyFill="1" applyBorder="1" applyAlignment="1" applyProtection="1">
      <alignment horizontal="right" vertical="center"/>
    </xf>
    <xf numFmtId="0" fontId="63" fillId="22" borderId="0" xfId="2" applyFont="1" applyFill="1" applyAlignment="1">
      <alignment horizontal="left" vertical="center"/>
    </xf>
    <xf numFmtId="0" fontId="3" fillId="15" borderId="59" xfId="10" applyFont="1" applyFill="1" applyBorder="1" applyAlignment="1" applyProtection="1">
      <alignment vertical="center" wrapText="1"/>
    </xf>
    <xf numFmtId="0" fontId="8" fillId="15" borderId="64" xfId="10" applyFont="1" applyFill="1" applyBorder="1" applyAlignment="1" applyProtection="1">
      <alignment horizontal="left" vertical="center" wrapText="1"/>
    </xf>
    <xf numFmtId="179" fontId="9" fillId="15" borderId="68" xfId="10" quotePrefix="1" applyNumberFormat="1" applyFont="1" applyFill="1" applyBorder="1" applyAlignment="1" applyProtection="1">
      <alignment horizontal="right" vertical="center"/>
    </xf>
    <xf numFmtId="0" fontId="8" fillId="15" borderId="69" xfId="10" applyFont="1" applyFill="1" applyBorder="1" applyAlignment="1" applyProtection="1">
      <alignment horizontal="left" vertical="center" wrapText="1"/>
    </xf>
    <xf numFmtId="3" fontId="6" fillId="15" borderId="70" xfId="2" applyNumberFormat="1" applyFont="1" applyFill="1" applyBorder="1" applyAlignment="1" applyProtection="1">
      <alignment horizontal="right" vertical="center"/>
    </xf>
    <xf numFmtId="3" fontId="12" fillId="15" borderId="71" xfId="2" applyNumberFormat="1" applyFont="1" applyFill="1" applyBorder="1" applyAlignment="1" applyProtection="1">
      <alignment horizontal="right" vertical="center"/>
    </xf>
    <xf numFmtId="3" fontId="12" fillId="15" borderId="68" xfId="2" applyNumberFormat="1" applyFont="1" applyFill="1" applyBorder="1" applyAlignment="1" applyProtection="1">
      <alignment horizontal="right" vertical="center"/>
    </xf>
    <xf numFmtId="3" fontId="12" fillId="15" borderId="72" xfId="2" applyNumberFormat="1" applyFont="1" applyFill="1" applyBorder="1" applyAlignment="1" applyProtection="1">
      <alignment horizontal="right" vertical="center"/>
    </xf>
    <xf numFmtId="0" fontId="3" fillId="15" borderId="32" xfId="10" applyFont="1" applyFill="1" applyBorder="1" applyAlignment="1" applyProtection="1">
      <alignment vertical="center" wrapText="1"/>
    </xf>
    <xf numFmtId="0" fontId="13" fillId="15" borderId="19" xfId="10" applyFont="1" applyFill="1" applyBorder="1" applyAlignment="1" applyProtection="1">
      <alignment horizontal="left" vertical="center" wrapText="1"/>
    </xf>
    <xf numFmtId="0" fontId="6" fillId="15" borderId="17" xfId="10" quotePrefix="1" applyFont="1" applyFill="1" applyBorder="1" applyAlignment="1" applyProtection="1">
      <alignment horizontal="center" vertical="center"/>
    </xf>
    <xf numFmtId="0" fontId="13" fillId="15" borderId="23" xfId="10" applyFont="1" applyFill="1" applyBorder="1" applyAlignment="1" applyProtection="1">
      <alignment horizontal="left" vertical="center" wrapText="1"/>
    </xf>
    <xf numFmtId="0" fontId="13" fillId="15" borderId="32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horizontal="left" vertical="center" wrapText="1"/>
    </xf>
    <xf numFmtId="0" fontId="8" fillId="15" borderId="32" xfId="10" applyFont="1" applyFill="1" applyBorder="1" applyAlignment="1" applyProtection="1">
      <alignment horizontal="left" vertical="center" wrapText="1"/>
    </xf>
    <xf numFmtId="0" fontId="6" fillId="15" borderId="17" xfId="10" applyFont="1" applyFill="1" applyBorder="1" applyAlignment="1" applyProtection="1">
      <alignment horizontal="center" vertical="center"/>
    </xf>
    <xf numFmtId="0" fontId="8" fillId="15" borderId="19" xfId="2" applyFont="1" applyFill="1" applyBorder="1" applyAlignment="1" applyProtection="1">
      <alignment vertical="center" wrapText="1"/>
    </xf>
    <xf numFmtId="0" fontId="8" fillId="15" borderId="64" xfId="2" applyFont="1" applyFill="1" applyBorder="1" applyAlignment="1" applyProtection="1">
      <alignment vertical="center" wrapText="1"/>
    </xf>
    <xf numFmtId="179" fontId="9" fillId="15" borderId="1" xfId="10" quotePrefix="1" applyNumberFormat="1" applyFont="1" applyFill="1" applyBorder="1" applyAlignment="1" applyProtection="1">
      <alignment horizontal="right" vertical="center"/>
    </xf>
    <xf numFmtId="0" fontId="8" fillId="15" borderId="0" xfId="2" applyFont="1" applyFill="1" applyBorder="1" applyAlignment="1" applyProtection="1">
      <alignment vertical="center" wrapText="1"/>
    </xf>
    <xf numFmtId="3" fontId="6" fillId="15" borderId="73" xfId="2" applyNumberFormat="1" applyFont="1" applyFill="1" applyBorder="1" applyAlignment="1" applyProtection="1">
      <alignment horizontal="right" vertical="center"/>
    </xf>
    <xf numFmtId="3" fontId="12" fillId="15" borderId="56" xfId="2" applyNumberFormat="1" applyFont="1" applyFill="1" applyBorder="1" applyAlignment="1" applyProtection="1">
      <alignment horizontal="right" vertical="center"/>
    </xf>
    <xf numFmtId="3" fontId="12" fillId="15" borderId="1" xfId="2" applyNumberFormat="1" applyFont="1" applyFill="1" applyBorder="1" applyAlignment="1" applyProtection="1">
      <alignment horizontal="right" vertical="center"/>
    </xf>
    <xf numFmtId="3" fontId="12" fillId="15" borderId="74" xfId="2" applyNumberFormat="1" applyFont="1" applyFill="1" applyBorder="1" applyAlignment="1" applyProtection="1">
      <alignment horizontal="right" vertical="center"/>
    </xf>
    <xf numFmtId="0" fontId="8" fillId="15" borderId="69" xfId="2" applyFont="1" applyFill="1" applyBorder="1" applyAlignment="1" applyProtection="1">
      <alignment vertical="center" wrapText="1"/>
    </xf>
    <xf numFmtId="0" fontId="8" fillId="15" borderId="59" xfId="2" applyFont="1" applyFill="1" applyBorder="1" applyAlignment="1" applyProtection="1">
      <alignment vertical="center" wrapText="1"/>
    </xf>
    <xf numFmtId="0" fontId="8" fillId="15" borderId="39" xfId="10" applyFont="1" applyFill="1" applyBorder="1" applyAlignment="1" applyProtection="1">
      <alignment horizontal="left" vertical="center" wrapText="1"/>
    </xf>
    <xf numFmtId="0" fontId="166" fillId="24" borderId="16" xfId="2" applyFont="1" applyFill="1" applyBorder="1" applyAlignment="1" applyProtection="1">
      <alignment vertical="center"/>
    </xf>
    <xf numFmtId="0" fontId="12" fillId="15" borderId="19" xfId="2" applyFont="1" applyFill="1" applyBorder="1" applyAlignment="1" applyProtection="1">
      <alignment vertical="center" wrapText="1"/>
    </xf>
    <xf numFmtId="0" fontId="12" fillId="15" borderId="23" xfId="2" applyFont="1" applyFill="1" applyBorder="1" applyAlignment="1" applyProtection="1">
      <alignment vertical="center" wrapText="1"/>
    </xf>
    <xf numFmtId="0" fontId="12" fillId="15" borderId="32" xfId="2" applyFont="1" applyFill="1" applyBorder="1" applyAlignment="1" applyProtection="1">
      <alignment vertical="center" wrapText="1"/>
    </xf>
    <xf numFmtId="176" fontId="3" fillId="15" borderId="17" xfId="10" applyNumberFormat="1" applyFont="1" applyFill="1" applyBorder="1" applyAlignment="1" applyProtection="1">
      <alignment horizontal="right" vertical="center"/>
    </xf>
    <xf numFmtId="0" fontId="3" fillId="15" borderId="23" xfId="10" applyFont="1" applyFill="1" applyBorder="1" applyAlignment="1" applyProtection="1">
      <alignment horizontal="left" vertical="center" wrapText="1"/>
    </xf>
    <xf numFmtId="0" fontId="8" fillId="15" borderId="19" xfId="10" applyFont="1" applyFill="1" applyBorder="1" applyAlignment="1" applyProtection="1">
      <alignment vertical="center" wrapText="1"/>
    </xf>
    <xf numFmtId="179" fontId="166" fillId="24" borderId="31" xfId="10" quotePrefix="1" applyNumberFormat="1" applyFont="1" applyFill="1" applyBorder="1" applyAlignment="1" applyProtection="1">
      <alignment horizontal="right"/>
    </xf>
    <xf numFmtId="176" fontId="3" fillId="15" borderId="17" xfId="10" applyNumberFormat="1" applyFont="1" applyFill="1" applyBorder="1" applyAlignment="1" applyProtection="1">
      <alignment horizontal="right"/>
    </xf>
    <xf numFmtId="179" fontId="9" fillId="15" borderId="18" xfId="10" quotePrefix="1" applyNumberFormat="1" applyFont="1" applyFill="1" applyBorder="1" applyAlignment="1" applyProtection="1">
      <alignment horizontal="right" vertical="top"/>
    </xf>
    <xf numFmtId="0" fontId="3" fillId="15" borderId="19" xfId="10" applyFont="1" applyFill="1" applyBorder="1" applyAlignment="1" applyProtection="1">
      <alignment vertical="top" wrapText="1"/>
    </xf>
    <xf numFmtId="179" fontId="9" fillId="15" borderId="22" xfId="10" quotePrefix="1" applyNumberFormat="1" applyFont="1" applyFill="1" applyBorder="1" applyAlignment="1" applyProtection="1">
      <alignment horizontal="right" vertical="top"/>
    </xf>
    <xf numFmtId="0" fontId="3" fillId="15" borderId="23" xfId="10" applyFont="1" applyFill="1" applyBorder="1" applyAlignment="1" applyProtection="1">
      <alignment vertical="top" wrapText="1"/>
    </xf>
    <xf numFmtId="179" fontId="9" fillId="15" borderId="34" xfId="10" quotePrefix="1" applyNumberFormat="1" applyFont="1" applyFill="1" applyBorder="1" applyAlignment="1" applyProtection="1">
      <alignment horizontal="right" vertical="top"/>
    </xf>
    <xf numFmtId="0" fontId="3" fillId="15" borderId="32" xfId="10" applyFont="1" applyFill="1" applyBorder="1" applyAlignment="1" applyProtection="1">
      <alignment vertical="top" wrapText="1"/>
    </xf>
    <xf numFmtId="179" fontId="9" fillId="15" borderId="27" xfId="10" quotePrefix="1" applyNumberFormat="1" applyFont="1" applyFill="1" applyBorder="1" applyAlignment="1" applyProtection="1">
      <alignment horizontal="right" vertical="top"/>
    </xf>
    <xf numFmtId="0" fontId="3" fillId="15" borderId="38" xfId="10" applyFont="1" applyFill="1" applyBorder="1" applyAlignment="1" applyProtection="1">
      <alignment vertical="top" wrapText="1"/>
    </xf>
    <xf numFmtId="179" fontId="168" fillId="15" borderId="75" xfId="10" quotePrefix="1" applyNumberFormat="1" applyFont="1" applyFill="1" applyBorder="1" applyAlignment="1" applyProtection="1">
      <alignment horizontal="right" vertical="center"/>
    </xf>
    <xf numFmtId="0" fontId="168" fillId="15" borderId="76" xfId="10" applyFont="1" applyFill="1" applyBorder="1" applyProtection="1"/>
    <xf numFmtId="3" fontId="6" fillId="15" borderId="77" xfId="2" applyNumberFormat="1" applyFont="1" applyFill="1" applyBorder="1" applyAlignment="1" applyProtection="1">
      <alignment horizontal="right" vertical="center"/>
    </xf>
    <xf numFmtId="3" fontId="12" fillId="15" borderId="78" xfId="2" applyNumberFormat="1" applyFont="1" applyFill="1" applyBorder="1" applyAlignment="1" applyProtection="1">
      <alignment horizontal="right" vertical="center"/>
    </xf>
    <xf numFmtId="3" fontId="12" fillId="15" borderId="75" xfId="2" applyNumberFormat="1" applyFont="1" applyFill="1" applyBorder="1" applyAlignment="1" applyProtection="1">
      <alignment horizontal="right" vertical="center"/>
    </xf>
    <xf numFmtId="3" fontId="12" fillId="15" borderId="79" xfId="2" applyNumberFormat="1" applyFont="1" applyFill="1" applyBorder="1" applyAlignment="1" applyProtection="1">
      <alignment horizontal="right" vertical="center"/>
    </xf>
    <xf numFmtId="181" fontId="166" fillId="17" borderId="31" xfId="10" applyNumberFormat="1" applyFont="1" applyFill="1" applyBorder="1" applyAlignment="1" applyProtection="1">
      <alignment horizontal="right"/>
    </xf>
    <xf numFmtId="3" fontId="166" fillId="17" borderId="52" xfId="2" applyNumberFormat="1" applyFont="1" applyFill="1" applyBorder="1" applyAlignment="1" applyProtection="1">
      <alignment horizontal="right" vertical="center"/>
    </xf>
    <xf numFmtId="3" fontId="160" fillId="17" borderId="8" xfId="2" applyNumberFormat="1" applyFont="1" applyFill="1" applyBorder="1" applyAlignment="1" applyProtection="1">
      <alignment horizontal="right" vertical="center"/>
    </xf>
    <xf numFmtId="3" fontId="160" fillId="17" borderId="3" xfId="2" applyNumberFormat="1" applyFont="1" applyFill="1" applyBorder="1" applyAlignment="1" applyProtection="1">
      <alignment horizontal="right" vertical="center"/>
    </xf>
    <xf numFmtId="3" fontId="160" fillId="17" borderId="9" xfId="2" applyNumberFormat="1" applyFont="1" applyFill="1" applyBorder="1" applyAlignment="1" applyProtection="1">
      <alignment horizontal="right" vertical="center"/>
    </xf>
    <xf numFmtId="181" fontId="6" fillId="15" borderId="49" xfId="10" quotePrefix="1" applyNumberFormat="1" applyFont="1" applyFill="1" applyBorder="1" applyAlignment="1" applyProtection="1">
      <alignment horizontal="right" vertical="center"/>
    </xf>
    <xf numFmtId="0" fontId="6" fillId="15" borderId="50" xfId="2" applyFont="1" applyFill="1" applyBorder="1" applyAlignment="1" applyProtection="1">
      <alignment vertical="center"/>
    </xf>
    <xf numFmtId="0" fontId="6" fillId="15" borderId="0" xfId="2" applyFont="1" applyFill="1" applyBorder="1" applyAlignment="1" applyProtection="1">
      <alignment vertical="center" wrapText="1"/>
    </xf>
    <xf numFmtId="3" fontId="3" fillId="15" borderId="2" xfId="2" applyNumberFormat="1" applyFont="1" applyFill="1" applyBorder="1" applyAlignment="1" applyProtection="1">
      <alignment horizontal="right" vertical="center"/>
    </xf>
    <xf numFmtId="181" fontId="6" fillId="15" borderId="17" xfId="10" quotePrefix="1" applyNumberFormat="1" applyFont="1" applyFill="1" applyBorder="1" applyAlignment="1" applyProtection="1">
      <alignment horizontal="right" vertical="center"/>
    </xf>
    <xf numFmtId="0" fontId="3" fillId="15" borderId="0" xfId="2" applyFont="1" applyFill="1" applyBorder="1" applyAlignment="1" applyProtection="1">
      <alignment vertical="center"/>
    </xf>
    <xf numFmtId="181" fontId="169" fillId="23" borderId="40" xfId="10" applyNumberFormat="1" applyFont="1" applyFill="1" applyBorder="1" applyAlignment="1" applyProtection="1">
      <alignment horizontal="right" vertical="center"/>
    </xf>
    <xf numFmtId="0" fontId="162" fillId="23" borderId="41" xfId="10" applyFont="1" applyFill="1" applyBorder="1" applyAlignment="1" applyProtection="1">
      <alignment horizontal="right" vertical="center"/>
    </xf>
    <xf numFmtId="0" fontId="163" fillId="23" borderId="42" xfId="12" applyFont="1" applyFill="1" applyBorder="1" applyAlignment="1" applyProtection="1">
      <alignment horizontal="center" vertical="center" wrapText="1"/>
    </xf>
    <xf numFmtId="3" fontId="163" fillId="23" borderId="80" xfId="2" applyNumberFormat="1" applyFont="1" applyFill="1" applyBorder="1" applyAlignment="1" applyProtection="1">
      <alignment horizontal="right" vertical="center"/>
    </xf>
    <xf numFmtId="3" fontId="165" fillId="23" borderId="40" xfId="2" applyNumberFormat="1" applyFont="1" applyFill="1" applyBorder="1" applyAlignment="1" applyProtection="1">
      <alignment horizontal="right" vertical="center"/>
    </xf>
    <xf numFmtId="3" fontId="165" fillId="23" borderId="41" xfId="2" applyNumberFormat="1" applyFont="1" applyFill="1" applyBorder="1" applyAlignment="1" applyProtection="1">
      <alignment horizontal="right" vertical="center"/>
    </xf>
    <xf numFmtId="3" fontId="165" fillId="23" borderId="42" xfId="2" applyNumberFormat="1" applyFont="1" applyFill="1" applyBorder="1" applyAlignment="1" applyProtection="1">
      <alignment horizontal="right" vertical="center"/>
    </xf>
    <xf numFmtId="0" fontId="6" fillId="15" borderId="0" xfId="10" applyFont="1" applyFill="1" applyBorder="1" applyAlignment="1" applyProtection="1">
      <alignment horizontal="center" vertical="center"/>
    </xf>
    <xf numFmtId="0" fontId="3" fillId="15" borderId="0" xfId="2" applyFont="1" applyFill="1" applyBorder="1" applyAlignment="1" applyProtection="1">
      <alignment vertical="center" wrapText="1"/>
    </xf>
    <xf numFmtId="0" fontId="3" fillId="22" borderId="0" xfId="2" applyFont="1" applyFill="1" applyAlignment="1" applyProtection="1">
      <alignment vertical="center"/>
    </xf>
    <xf numFmtId="0" fontId="3" fillId="22" borderId="0" xfId="2" applyFont="1" applyFill="1" applyBorder="1" applyAlignment="1" applyProtection="1">
      <alignment vertical="center"/>
    </xf>
    <xf numFmtId="0" fontId="3" fillId="22" borderId="0" xfId="2" applyFont="1" applyFill="1" applyBorder="1" applyAlignment="1" applyProtection="1">
      <alignment vertical="center" wrapText="1"/>
    </xf>
    <xf numFmtId="3" fontId="3" fillId="22" borderId="0" xfId="2" applyNumberFormat="1" applyFont="1" applyFill="1" applyAlignment="1" applyProtection="1">
      <alignment horizontal="right" vertical="center"/>
    </xf>
    <xf numFmtId="0" fontId="3" fillId="25" borderId="0" xfId="2" applyFont="1" applyFill="1" applyAlignment="1">
      <alignment vertical="center"/>
    </xf>
    <xf numFmtId="0" fontId="11" fillId="15" borderId="0" xfId="2" applyFont="1" applyFill="1" applyAlignment="1" applyProtection="1">
      <alignment horizontal="left" vertical="center"/>
    </xf>
    <xf numFmtId="177" fontId="170" fillId="17" borderId="4" xfId="2" applyNumberFormat="1" applyFont="1" applyFill="1" applyBorder="1" applyAlignment="1" applyProtection="1">
      <alignment horizontal="center" vertical="center"/>
    </xf>
    <xf numFmtId="0" fontId="11" fillId="25" borderId="0" xfId="2" applyFont="1" applyFill="1" applyAlignment="1">
      <alignment vertical="center"/>
    </xf>
    <xf numFmtId="3" fontId="3" fillId="15" borderId="0" xfId="2" quotePrefix="1" applyNumberFormat="1" applyFont="1" applyFill="1" applyAlignment="1" applyProtection="1">
      <alignment horizontal="right" vertical="center"/>
    </xf>
    <xf numFmtId="0" fontId="11" fillId="15" borderId="0" xfId="2" applyFont="1" applyFill="1" applyAlignment="1" applyProtection="1">
      <alignment horizontal="center" vertical="center"/>
    </xf>
    <xf numFmtId="0" fontId="11" fillId="0" borderId="0" xfId="2" quotePrefix="1" applyFont="1" applyAlignment="1" applyProtection="1">
      <alignment vertical="center"/>
    </xf>
    <xf numFmtId="178" fontId="3" fillId="15" borderId="0" xfId="2" applyNumberFormat="1" applyFont="1" applyFill="1" applyAlignment="1" applyProtection="1">
      <alignment horizontal="left" vertical="center"/>
    </xf>
    <xf numFmtId="0" fontId="11" fillId="0" borderId="81" xfId="0" applyFont="1" applyFill="1" applyBorder="1" applyAlignment="1" applyProtection="1">
      <alignment horizontal="right" wrapText="1"/>
    </xf>
    <xf numFmtId="0" fontId="152" fillId="17" borderId="3" xfId="2" applyFont="1" applyFill="1" applyBorder="1" applyAlignment="1" applyProtection="1">
      <alignment horizontal="center" vertical="center"/>
    </xf>
    <xf numFmtId="0" fontId="171" fillId="25" borderId="5" xfId="2" applyFont="1" applyFill="1" applyBorder="1" applyAlignment="1" applyProtection="1">
      <alignment vertical="center"/>
    </xf>
    <xf numFmtId="0" fontId="171" fillId="25" borderId="6" xfId="2" applyFont="1" applyFill="1" applyBorder="1" applyAlignment="1" applyProtection="1">
      <alignment horizontal="center" vertical="center"/>
    </xf>
    <xf numFmtId="0" fontId="172" fillId="25" borderId="7" xfId="2" applyFont="1" applyFill="1" applyBorder="1" applyAlignment="1" applyProtection="1">
      <alignment horizontal="center" vertical="center" wrapText="1"/>
    </xf>
    <xf numFmtId="0" fontId="173" fillId="25" borderId="6" xfId="0" applyFont="1" applyFill="1" applyBorder="1" applyAlignment="1" applyProtection="1">
      <alignment horizontal="left" vertical="center"/>
    </xf>
    <xf numFmtId="0" fontId="174" fillId="25" borderId="6" xfId="2" applyFont="1" applyFill="1" applyBorder="1" applyAlignment="1" applyProtection="1">
      <alignment horizontal="center" vertical="center"/>
    </xf>
    <xf numFmtId="0" fontId="175" fillId="25" borderId="6" xfId="0" applyFont="1" applyFill="1" applyBorder="1" applyAlignment="1" applyProtection="1">
      <alignment horizontal="center" vertical="center"/>
    </xf>
    <xf numFmtId="0" fontId="171" fillId="25" borderId="7" xfId="2" applyFont="1" applyFill="1" applyBorder="1" applyAlignment="1" applyProtection="1">
      <alignment horizontal="center" vertical="center"/>
    </xf>
    <xf numFmtId="0" fontId="176" fillId="25" borderId="14" xfId="2" quotePrefix="1" applyFont="1" applyFill="1" applyBorder="1" applyAlignment="1" applyProtection="1">
      <alignment horizontal="center" vertical="center"/>
    </xf>
    <xf numFmtId="0" fontId="176" fillId="25" borderId="15" xfId="2" applyFont="1" applyFill="1" applyBorder="1" applyAlignment="1" applyProtection="1">
      <alignment horizontal="center" vertical="center"/>
    </xf>
    <xf numFmtId="0" fontId="177" fillId="0" borderId="82" xfId="10" applyFont="1" applyFill="1" applyBorder="1" applyAlignment="1" applyProtection="1">
      <alignment horizontal="center" vertical="center" wrapText="1"/>
    </xf>
    <xf numFmtId="1" fontId="172" fillId="26" borderId="14" xfId="2" applyNumberFormat="1" applyFont="1" applyFill="1" applyBorder="1" applyAlignment="1" applyProtection="1">
      <alignment horizontal="center" vertical="center" wrapText="1"/>
    </xf>
    <xf numFmtId="1" fontId="172" fillId="26" borderId="83" xfId="2" applyNumberFormat="1" applyFont="1" applyFill="1" applyBorder="1" applyAlignment="1" applyProtection="1">
      <alignment horizontal="center" vertical="center" wrapText="1"/>
    </xf>
    <xf numFmtId="1" fontId="172" fillId="26" borderId="13" xfId="2" applyNumberFormat="1" applyFont="1" applyFill="1" applyBorder="1" applyAlignment="1" applyProtection="1">
      <alignment horizontal="center" vertical="center" wrapText="1"/>
    </xf>
    <xf numFmtId="0" fontId="178" fillId="25" borderId="10" xfId="2" applyFont="1" applyFill="1" applyBorder="1" applyAlignment="1" applyProtection="1">
      <alignment horizontal="center" vertical="center" wrapText="1"/>
    </xf>
    <xf numFmtId="0" fontId="179" fillId="17" borderId="52" xfId="10" applyFont="1" applyFill="1" applyBorder="1" applyAlignment="1" applyProtection="1">
      <alignment horizontal="left" vertical="center"/>
    </xf>
    <xf numFmtId="1" fontId="3" fillId="17" borderId="4" xfId="2" applyNumberFormat="1" applyFont="1" applyFill="1" applyBorder="1" applyAlignment="1" applyProtection="1">
      <alignment horizontal="left" vertical="center" wrapText="1"/>
    </xf>
    <xf numFmtId="1" fontId="171" fillId="15" borderId="9" xfId="2" applyNumberFormat="1" applyFont="1" applyFill="1" applyBorder="1" applyAlignment="1" applyProtection="1">
      <alignment horizontal="left" vertical="center" wrapText="1"/>
    </xf>
    <xf numFmtId="3" fontId="58" fillId="15" borderId="52" xfId="2" quotePrefix="1" applyNumberFormat="1" applyFont="1" applyFill="1" applyBorder="1" applyAlignment="1">
      <alignment horizontal="center" vertical="center"/>
    </xf>
    <xf numFmtId="3" fontId="59" fillId="15" borderId="8" xfId="2" quotePrefix="1" applyNumberFormat="1" applyFont="1" applyFill="1" applyBorder="1" applyAlignment="1">
      <alignment horizontal="center" vertical="center"/>
    </xf>
    <xf numFmtId="3" fontId="59" fillId="15" borderId="3" xfId="2" quotePrefix="1" applyNumberFormat="1" applyFont="1" applyFill="1" applyBorder="1" applyAlignment="1" applyProtection="1">
      <alignment horizontal="center" vertical="center"/>
    </xf>
    <xf numFmtId="3" fontId="60" fillId="15" borderId="9" xfId="2" quotePrefix="1" applyNumberFormat="1" applyFont="1" applyFill="1" applyBorder="1" applyAlignment="1" applyProtection="1">
      <alignment horizontal="center" vertical="center"/>
    </xf>
    <xf numFmtId="3" fontId="29" fillId="15" borderId="52" xfId="2" quotePrefix="1" applyNumberFormat="1" applyFont="1" applyFill="1" applyBorder="1" applyAlignment="1" applyProtection="1">
      <alignment horizontal="center" vertical="center"/>
    </xf>
    <xf numFmtId="0" fontId="180" fillId="15" borderId="11" xfId="10" applyFont="1" applyFill="1" applyBorder="1" applyAlignment="1" applyProtection="1">
      <alignment horizontal="left" vertical="center"/>
    </xf>
    <xf numFmtId="1" fontId="3" fillId="15" borderId="12" xfId="2" applyNumberFormat="1" applyFont="1" applyFill="1" applyBorder="1" applyAlignment="1" applyProtection="1">
      <alignment horizontal="center" vertical="center"/>
    </xf>
    <xf numFmtId="0" fontId="8" fillId="15" borderId="12" xfId="10" applyFont="1" applyFill="1" applyBorder="1" applyAlignment="1" applyProtection="1">
      <alignment horizontal="left" vertical="center" wrapText="1"/>
    </xf>
    <xf numFmtId="3" fontId="3" fillId="15" borderId="17" xfId="2" applyNumberFormat="1" applyFont="1" applyFill="1" applyBorder="1" applyAlignment="1">
      <alignment horizontal="right" vertical="center"/>
    </xf>
    <xf numFmtId="3" fontId="3" fillId="15" borderId="0" xfId="2" applyNumberFormat="1" applyFont="1" applyFill="1" applyBorder="1" applyAlignment="1">
      <alignment horizontal="right" vertical="center"/>
    </xf>
    <xf numFmtId="179" fontId="181" fillId="26" borderId="31" xfId="10" quotePrefix="1" applyNumberFormat="1" applyFont="1" applyFill="1" applyBorder="1" applyAlignment="1" applyProtection="1">
      <alignment horizontal="right" vertical="center"/>
    </xf>
    <xf numFmtId="3" fontId="182" fillId="26" borderId="8" xfId="2" applyNumberFormat="1" applyFont="1" applyFill="1" applyBorder="1" applyAlignment="1" applyProtection="1">
      <alignment vertical="center"/>
    </xf>
    <xf numFmtId="3" fontId="182" fillId="26" borderId="3" xfId="2" applyNumberFormat="1" applyFont="1" applyFill="1" applyBorder="1" applyAlignment="1" applyProtection="1">
      <alignment vertical="center"/>
    </xf>
    <xf numFmtId="3" fontId="182" fillId="26" borderId="9" xfId="2" applyNumberFormat="1" applyFont="1" applyFill="1" applyBorder="1" applyAlignment="1" applyProtection="1">
      <alignment vertical="center"/>
    </xf>
    <xf numFmtId="0" fontId="3" fillId="15" borderId="23" xfId="10" quotePrefix="1" applyFont="1" applyFill="1" applyBorder="1" applyAlignment="1">
      <alignment horizontal="left" vertical="center" wrapText="1"/>
    </xf>
    <xf numFmtId="179" fontId="9" fillId="15" borderId="63" xfId="10" quotePrefix="1" applyNumberFormat="1" applyFont="1" applyFill="1" applyBorder="1" applyAlignment="1">
      <alignment horizontal="right" vertical="center"/>
    </xf>
    <xf numFmtId="0" fontId="3" fillId="15" borderId="64" xfId="10" applyFont="1" applyFill="1" applyBorder="1" applyAlignment="1">
      <alignment horizontal="left" vertical="center" wrapText="1"/>
    </xf>
    <xf numFmtId="3" fontId="12" fillId="15" borderId="66" xfId="2" applyNumberFormat="1" applyFont="1" applyFill="1" applyBorder="1" applyAlignment="1" applyProtection="1">
      <alignment horizontal="right" vertical="center"/>
      <protection locked="0"/>
    </xf>
    <xf numFmtId="3" fontId="12" fillId="15" borderId="63" xfId="2" applyNumberFormat="1" applyFont="1" applyFill="1" applyBorder="1" applyAlignment="1" applyProtection="1">
      <alignment horizontal="right" vertical="center"/>
      <protection locked="0"/>
    </xf>
    <xf numFmtId="186" fontId="157" fillId="21" borderId="67" xfId="2" applyNumberFormat="1" applyFont="1" applyFill="1" applyBorder="1" applyAlignment="1" applyProtection="1">
      <alignment horizontal="center" vertical="center"/>
    </xf>
    <xf numFmtId="179" fontId="9" fillId="15" borderId="58" xfId="10" quotePrefix="1" applyNumberFormat="1" applyFont="1" applyFill="1" applyBorder="1" applyAlignment="1">
      <alignment horizontal="right" vertical="center"/>
    </xf>
    <xf numFmtId="0" fontId="3" fillId="15" borderId="59" xfId="10" applyFont="1" applyFill="1" applyBorder="1" applyAlignment="1">
      <alignment horizontal="left" vertical="center" wrapText="1"/>
    </xf>
    <xf numFmtId="3" fontId="12" fillId="15" borderId="61" xfId="2" applyNumberFormat="1" applyFont="1" applyFill="1" applyBorder="1" applyAlignment="1" applyProtection="1">
      <alignment horizontal="right" vertical="center"/>
      <protection locked="0"/>
    </xf>
    <xf numFmtId="3" fontId="12" fillId="15" borderId="58" xfId="2" applyNumberFormat="1" applyFont="1" applyFill="1" applyBorder="1" applyAlignment="1" applyProtection="1">
      <alignment horizontal="right" vertical="center"/>
      <protection locked="0"/>
    </xf>
    <xf numFmtId="186" fontId="157" fillId="21" borderId="62" xfId="2" applyNumberFormat="1" applyFont="1" applyFill="1" applyBorder="1" applyAlignment="1" applyProtection="1">
      <alignment horizontal="center" vertical="center"/>
    </xf>
    <xf numFmtId="0" fontId="3" fillId="15" borderId="25" xfId="10" applyFont="1" applyFill="1" applyBorder="1" applyAlignment="1">
      <alignment horizontal="left" vertical="center" wrapText="1"/>
    </xf>
    <xf numFmtId="179" fontId="181" fillId="26" borderId="31" xfId="10" quotePrefix="1" applyNumberFormat="1" applyFont="1" applyFill="1" applyBorder="1" applyAlignment="1">
      <alignment horizontal="right" vertical="center"/>
    </xf>
    <xf numFmtId="3" fontId="182" fillId="26" borderId="8" xfId="2" applyNumberFormat="1" applyFont="1" applyFill="1" applyBorder="1" applyAlignment="1">
      <alignment vertical="center"/>
    </xf>
    <xf numFmtId="3" fontId="182" fillId="26" borderId="4" xfId="2" applyNumberFormat="1" applyFont="1" applyFill="1" applyBorder="1" applyAlignment="1">
      <alignment vertical="center"/>
    </xf>
    <xf numFmtId="179" fontId="9" fillId="15" borderId="84" xfId="10" quotePrefix="1" applyNumberFormat="1" applyFont="1" applyFill="1" applyBorder="1" applyAlignment="1">
      <alignment horizontal="right" vertical="center"/>
    </xf>
    <xf numFmtId="0" fontId="12" fillId="15" borderId="50" xfId="10" applyFont="1" applyFill="1" applyBorder="1" applyAlignment="1">
      <alignment horizontal="left" vertical="center" wrapText="1"/>
    </xf>
    <xf numFmtId="3" fontId="12" fillId="15" borderId="85" xfId="2" applyNumberFormat="1" applyFont="1" applyFill="1" applyBorder="1" applyAlignment="1" applyProtection="1">
      <alignment horizontal="right" vertical="center"/>
      <protection locked="0"/>
    </xf>
    <xf numFmtId="3" fontId="12" fillId="15" borderId="84" xfId="2" applyNumberFormat="1" applyFont="1" applyFill="1" applyBorder="1" applyAlignment="1" applyProtection="1">
      <alignment horizontal="right" vertical="center"/>
      <protection locked="0"/>
    </xf>
    <xf numFmtId="186" fontId="157" fillId="21" borderId="86" xfId="2" applyNumberFormat="1" applyFont="1" applyFill="1" applyBorder="1" applyAlignment="1" applyProtection="1">
      <alignment horizontal="center" vertical="center"/>
    </xf>
    <xf numFmtId="179" fontId="3" fillId="15" borderId="17" xfId="10" applyNumberFormat="1" applyFont="1" applyFill="1" applyBorder="1" applyAlignment="1">
      <alignment horizontal="right" vertical="center"/>
    </xf>
    <xf numFmtId="0" fontId="12" fillId="15" borderId="59" xfId="10" applyFont="1" applyFill="1" applyBorder="1" applyAlignment="1">
      <alignment horizontal="left" vertical="center" wrapText="1"/>
    </xf>
    <xf numFmtId="0" fontId="12" fillId="15" borderId="64" xfId="10" applyFont="1" applyFill="1" applyBorder="1" applyAlignment="1">
      <alignment horizontal="left" vertical="center" wrapText="1"/>
    </xf>
    <xf numFmtId="179" fontId="9" fillId="15" borderId="1" xfId="10" quotePrefix="1" applyNumberFormat="1" applyFont="1" applyFill="1" applyBorder="1" applyAlignment="1">
      <alignment horizontal="right" vertical="center"/>
    </xf>
    <xf numFmtId="0" fontId="12" fillId="15" borderId="0" xfId="10" applyFont="1" applyFill="1" applyBorder="1" applyAlignment="1">
      <alignment horizontal="left" vertical="center" wrapText="1"/>
    </xf>
    <xf numFmtId="3" fontId="12" fillId="15" borderId="14" xfId="2" applyNumberFormat="1" applyFont="1" applyFill="1" applyBorder="1" applyAlignment="1" applyProtection="1">
      <alignment horizontal="right" vertical="center"/>
      <protection locked="0"/>
    </xf>
    <xf numFmtId="3" fontId="12" fillId="15" borderId="15" xfId="2" applyNumberFormat="1" applyFont="1" applyFill="1" applyBorder="1" applyAlignment="1" applyProtection="1">
      <alignment horizontal="right" vertical="center"/>
      <protection locked="0"/>
    </xf>
    <xf numFmtId="186" fontId="157" fillId="21" borderId="13" xfId="2" applyNumberFormat="1" applyFont="1" applyFill="1" applyBorder="1" applyAlignment="1" applyProtection="1">
      <alignment horizontal="center" vertical="center"/>
    </xf>
    <xf numFmtId="3" fontId="182" fillId="26" borderId="3" xfId="2" applyNumberFormat="1" applyFont="1" applyFill="1" applyBorder="1" applyAlignment="1">
      <alignment vertical="center"/>
    </xf>
    <xf numFmtId="0" fontId="12" fillId="15" borderId="32" xfId="10" applyFont="1" applyFill="1" applyBorder="1" applyAlignment="1">
      <alignment horizontal="left" vertical="center" wrapText="1"/>
    </xf>
    <xf numFmtId="0" fontId="3" fillId="15" borderId="39" xfId="10" applyFont="1" applyFill="1" applyBorder="1" applyAlignment="1">
      <alignment vertical="center" wrapText="1"/>
    </xf>
    <xf numFmtId="0" fontId="3" fillId="15" borderId="17" xfId="10" applyFont="1" applyFill="1" applyBorder="1" applyAlignment="1">
      <alignment vertical="center"/>
    </xf>
    <xf numFmtId="0" fontId="3" fillId="15" borderId="19" xfId="10" quotePrefix="1" applyFont="1" applyFill="1" applyBorder="1" applyAlignment="1">
      <alignment horizontal="left" vertical="center" wrapText="1"/>
    </xf>
    <xf numFmtId="0" fontId="3" fillId="15" borderId="32" xfId="10" quotePrefix="1" applyFont="1" applyFill="1" applyBorder="1" applyAlignment="1">
      <alignment vertical="center" wrapText="1"/>
    </xf>
    <xf numFmtId="179" fontId="9" fillId="15" borderId="18" xfId="10" quotePrefix="1" applyNumberFormat="1" applyFont="1" applyFill="1" applyBorder="1" applyAlignment="1">
      <alignment horizontal="right"/>
    </xf>
    <xf numFmtId="0" fontId="3" fillId="15" borderId="19" xfId="10" quotePrefix="1" applyFont="1" applyFill="1" applyBorder="1" applyAlignment="1">
      <alignment horizontal="left"/>
    </xf>
    <xf numFmtId="179" fontId="9" fillId="15" borderId="34" xfId="10" quotePrefix="1" applyNumberFormat="1" applyFont="1" applyFill="1" applyBorder="1" applyAlignment="1">
      <alignment horizontal="right"/>
    </xf>
    <xf numFmtId="0" fontId="3" fillId="15" borderId="32" xfId="10" quotePrefix="1" applyFont="1" applyFill="1" applyBorder="1"/>
    <xf numFmtId="3" fontId="182" fillId="26" borderId="8" xfId="2" applyNumberFormat="1" applyFont="1" applyFill="1" applyBorder="1" applyAlignment="1" applyProtection="1">
      <alignment vertical="center"/>
      <protection locked="0"/>
    </xf>
    <xf numFmtId="3" fontId="182" fillId="26" borderId="3" xfId="2" applyNumberFormat="1" applyFont="1" applyFill="1" applyBorder="1" applyAlignment="1" applyProtection="1">
      <alignment vertical="center"/>
      <protection locked="0"/>
    </xf>
    <xf numFmtId="179" fontId="9" fillId="15" borderId="18" xfId="10" applyNumberFormat="1" applyFont="1" applyFill="1" applyBorder="1" applyAlignment="1">
      <alignment horizontal="right" vertical="center"/>
    </xf>
    <xf numFmtId="186" fontId="157" fillId="21" borderId="20" xfId="2" applyNumberFormat="1" applyFont="1" applyFill="1" applyBorder="1" applyAlignment="1" applyProtection="1">
      <alignment horizontal="center" vertical="center"/>
    </xf>
    <xf numFmtId="186" fontId="157" fillId="21" borderId="18" xfId="2" applyNumberFormat="1" applyFont="1" applyFill="1" applyBorder="1" applyAlignment="1" applyProtection="1">
      <alignment horizontal="center" vertical="center"/>
    </xf>
    <xf numFmtId="186" fontId="157" fillId="21" borderId="24" xfId="2" applyNumberFormat="1" applyFont="1" applyFill="1" applyBorder="1" applyAlignment="1" applyProtection="1">
      <alignment horizontal="center" vertical="center"/>
    </xf>
    <xf numFmtId="186" fontId="157" fillId="21" borderId="22" xfId="2" applyNumberFormat="1" applyFont="1" applyFill="1" applyBorder="1" applyAlignment="1" applyProtection="1">
      <alignment horizontal="center" vertical="center"/>
    </xf>
    <xf numFmtId="186" fontId="157" fillId="21" borderId="33" xfId="2" applyNumberFormat="1" applyFont="1" applyFill="1" applyBorder="1" applyAlignment="1" applyProtection="1">
      <alignment horizontal="center" vertical="center"/>
    </xf>
    <xf numFmtId="186" fontId="157" fillId="21" borderId="34" xfId="2" applyNumberFormat="1" applyFont="1" applyFill="1" applyBorder="1" applyAlignment="1" applyProtection="1">
      <alignment horizontal="center" vertical="center"/>
    </xf>
    <xf numFmtId="0" fontId="183" fillId="25" borderId="40" xfId="10" quotePrefix="1" applyFont="1" applyFill="1" applyBorder="1" applyAlignment="1">
      <alignment horizontal="right" vertical="center"/>
    </xf>
    <xf numFmtId="0" fontId="176" fillId="25" borderId="41" xfId="10" applyFont="1" applyFill="1" applyBorder="1" applyAlignment="1">
      <alignment horizontal="right" vertical="center"/>
    </xf>
    <xf numFmtId="0" fontId="172" fillId="25" borderId="42" xfId="10" applyFont="1" applyFill="1" applyBorder="1" applyAlignment="1">
      <alignment horizontal="center" vertical="center" wrapText="1"/>
    </xf>
    <xf numFmtId="3" fontId="182" fillId="25" borderId="40" xfId="2" applyNumberFormat="1" applyFont="1" applyFill="1" applyBorder="1" applyAlignment="1">
      <alignment vertical="center"/>
    </xf>
    <xf numFmtId="3" fontId="182" fillId="25" borderId="41" xfId="2" applyNumberFormat="1" applyFont="1" applyFill="1" applyBorder="1" applyAlignment="1">
      <alignment vertical="center"/>
    </xf>
    <xf numFmtId="0" fontId="179" fillId="17" borderId="73" xfId="10" applyFont="1" applyFill="1" applyBorder="1" applyAlignment="1">
      <alignment horizontal="left" vertical="center"/>
    </xf>
    <xf numFmtId="1" fontId="3" fillId="17" borderId="87" xfId="2" applyNumberFormat="1" applyFont="1" applyFill="1" applyBorder="1" applyAlignment="1">
      <alignment horizontal="left" vertical="center" wrapText="1"/>
    </xf>
    <xf numFmtId="1" fontId="171" fillId="15" borderId="88" xfId="2" applyNumberFormat="1" applyFont="1" applyFill="1" applyBorder="1" applyAlignment="1">
      <alignment horizontal="left" vertical="center" wrapText="1"/>
    </xf>
    <xf numFmtId="3" fontId="12" fillId="15" borderId="0" xfId="2" applyNumberFormat="1" applyFont="1" applyFill="1" applyBorder="1" applyAlignment="1">
      <alignment vertical="center"/>
    </xf>
    <xf numFmtId="3" fontId="12" fillId="15" borderId="2" xfId="2" applyNumberFormat="1" applyFont="1" applyFill="1" applyBorder="1" applyAlignment="1" applyProtection="1">
      <alignment vertical="center"/>
    </xf>
    <xf numFmtId="3" fontId="12" fillId="15" borderId="0" xfId="2" applyNumberFormat="1" applyFont="1" applyFill="1" applyBorder="1" applyAlignment="1" applyProtection="1">
      <alignment vertical="center"/>
    </xf>
    <xf numFmtId="179" fontId="6" fillId="15" borderId="31" xfId="10" quotePrefix="1" applyNumberFormat="1" applyFont="1" applyFill="1" applyBorder="1" applyAlignment="1">
      <alignment horizontal="right" vertical="center"/>
    </xf>
    <xf numFmtId="1" fontId="3" fillId="15" borderId="16" xfId="2" applyNumberFormat="1" applyFont="1" applyFill="1" applyBorder="1" applyAlignment="1">
      <alignment horizontal="left" vertical="center" wrapText="1"/>
    </xf>
    <xf numFmtId="0" fontId="8" fillId="15" borderId="16" xfId="10" applyFont="1" applyFill="1" applyBorder="1" applyAlignment="1">
      <alignment horizontal="left" vertical="center" wrapText="1"/>
    </xf>
    <xf numFmtId="3" fontId="12" fillId="15" borderId="89" xfId="2" applyNumberFormat="1" applyFont="1" applyFill="1" applyBorder="1" applyAlignment="1" applyProtection="1">
      <alignment vertical="center"/>
    </xf>
    <xf numFmtId="3" fontId="12" fillId="15" borderId="16" xfId="2" applyNumberFormat="1" applyFont="1" applyFill="1" applyBorder="1" applyAlignment="1" applyProtection="1">
      <alignment vertical="center"/>
    </xf>
    <xf numFmtId="0" fontId="183" fillId="25" borderId="40" xfId="10" quotePrefix="1" applyFont="1" applyFill="1" applyBorder="1" applyAlignment="1" applyProtection="1">
      <alignment horizontal="right" vertical="center"/>
    </xf>
    <xf numFmtId="0" fontId="176" fillId="25" borderId="41" xfId="10" applyFont="1" applyFill="1" applyBorder="1" applyAlignment="1" applyProtection="1">
      <alignment horizontal="right" vertical="center"/>
    </xf>
    <xf numFmtId="0" fontId="172" fillId="25" borderId="42" xfId="10" applyFont="1" applyFill="1" applyBorder="1" applyAlignment="1" applyProtection="1">
      <alignment horizontal="center" vertical="center" wrapText="1"/>
    </xf>
    <xf numFmtId="3" fontId="172" fillId="25" borderId="80" xfId="2" applyNumberFormat="1" applyFont="1" applyFill="1" applyBorder="1" applyAlignment="1" applyProtection="1">
      <alignment vertical="center"/>
    </xf>
    <xf numFmtId="3" fontId="182" fillId="25" borderId="40" xfId="2" applyNumberFormat="1" applyFont="1" applyFill="1" applyBorder="1" applyAlignment="1" applyProtection="1">
      <alignment vertical="center"/>
    </xf>
    <xf numFmtId="3" fontId="182" fillId="25" borderId="41" xfId="2" applyNumberFormat="1" applyFont="1" applyFill="1" applyBorder="1" applyAlignment="1" applyProtection="1">
      <alignment vertical="center"/>
    </xf>
    <xf numFmtId="3" fontId="182" fillId="25" borderId="42" xfId="2" applyNumberFormat="1" applyFont="1" applyFill="1" applyBorder="1" applyAlignment="1" applyProtection="1">
      <alignment vertical="center"/>
    </xf>
    <xf numFmtId="0" fontId="3" fillId="25" borderId="0" xfId="2" applyFont="1" applyFill="1" applyAlignment="1" applyProtection="1">
      <alignment vertical="center"/>
    </xf>
    <xf numFmtId="0" fontId="3" fillId="25" borderId="0" xfId="2" applyFont="1" applyFill="1" applyAlignment="1" applyProtection="1">
      <alignment vertical="center" wrapText="1"/>
    </xf>
    <xf numFmtId="0" fontId="3" fillId="27" borderId="0" xfId="2" applyFont="1" applyFill="1" applyAlignment="1">
      <alignment vertical="center"/>
    </xf>
    <xf numFmtId="0" fontId="11" fillId="15" borderId="0" xfId="0" applyFont="1" applyFill="1" applyBorder="1" applyAlignment="1" applyProtection="1">
      <alignment horizontal="right" wrapText="1"/>
    </xf>
    <xf numFmtId="0" fontId="3" fillId="15" borderId="0" xfId="2" quotePrefix="1" applyFont="1" applyFill="1" applyBorder="1" applyAlignment="1" applyProtection="1">
      <alignment horizontal="center" vertical="center"/>
    </xf>
    <xf numFmtId="0" fontId="3" fillId="0" borderId="0" xfId="2" applyFont="1" applyAlignment="1" applyProtection="1">
      <alignment vertical="center" wrapText="1"/>
    </xf>
    <xf numFmtId="0" fontId="58" fillId="28" borderId="6" xfId="0" applyFont="1" applyFill="1" applyBorder="1" applyAlignment="1" applyProtection="1">
      <alignment horizontal="left" vertical="center"/>
    </xf>
    <xf numFmtId="0" fontId="174" fillId="28" borderId="6" xfId="2" applyFont="1" applyFill="1" applyBorder="1" applyAlignment="1" applyProtection="1">
      <alignment horizontal="center" vertical="center"/>
    </xf>
    <xf numFmtId="0" fontId="175" fillId="28" borderId="6" xfId="0" applyFont="1" applyFill="1" applyBorder="1" applyAlignment="1" applyProtection="1">
      <alignment horizontal="center" vertical="center"/>
    </xf>
    <xf numFmtId="0" fontId="171" fillId="28" borderId="7" xfId="2" applyFont="1" applyFill="1" applyBorder="1" applyAlignment="1" applyProtection="1">
      <alignment horizontal="center" vertical="center"/>
    </xf>
    <xf numFmtId="0" fontId="3" fillId="15" borderId="0" xfId="2" quotePrefix="1" applyFont="1" applyFill="1" applyBorder="1" applyAlignment="1" applyProtection="1">
      <alignment horizontal="center" vertical="center" wrapText="1"/>
    </xf>
    <xf numFmtId="0" fontId="11" fillId="28" borderId="90" xfId="2" quotePrefix="1" applyFont="1" applyFill="1" applyBorder="1" applyAlignment="1" applyProtection="1">
      <alignment horizontal="center" vertical="center" wrapText="1"/>
    </xf>
    <xf numFmtId="1" fontId="11" fillId="15" borderId="14" xfId="2" applyNumberFormat="1" applyFont="1" applyFill="1" applyBorder="1" applyAlignment="1" applyProtection="1">
      <alignment horizontal="center" vertical="center" wrapText="1"/>
    </xf>
    <xf numFmtId="1" fontId="11" fillId="15" borderId="83" xfId="2" applyNumberFormat="1" applyFont="1" applyFill="1" applyBorder="1" applyAlignment="1" applyProtection="1">
      <alignment horizontal="center" vertical="center" wrapText="1"/>
    </xf>
    <xf numFmtId="1" fontId="11" fillId="15" borderId="13" xfId="2" applyNumberFormat="1" applyFont="1" applyFill="1" applyBorder="1" applyAlignment="1" applyProtection="1">
      <alignment horizontal="center" vertical="center" wrapText="1"/>
    </xf>
    <xf numFmtId="0" fontId="65" fillId="28" borderId="10" xfId="2" applyFont="1" applyFill="1" applyBorder="1" applyAlignment="1" applyProtection="1">
      <alignment horizontal="center" vertical="center" wrapText="1"/>
    </xf>
    <xf numFmtId="0" fontId="3" fillId="15" borderId="0" xfId="2" quotePrefix="1" applyFont="1" applyFill="1" applyBorder="1" applyAlignment="1" applyProtection="1">
      <alignment horizontal="left" vertical="center"/>
    </xf>
    <xf numFmtId="0" fontId="3" fillId="15" borderId="0" xfId="2" applyFont="1" applyFill="1" applyBorder="1" applyAlignment="1" applyProtection="1">
      <alignment horizontal="center" vertical="center"/>
    </xf>
    <xf numFmtId="0" fontId="3" fillId="15" borderId="73" xfId="2" quotePrefix="1" applyFont="1" applyFill="1" applyBorder="1" applyAlignment="1" applyProtection="1">
      <alignment horizontal="left" vertical="center" wrapText="1"/>
    </xf>
    <xf numFmtId="3" fontId="58" fillId="15" borderId="91" xfId="2" quotePrefix="1" applyNumberFormat="1" applyFont="1" applyFill="1" applyBorder="1" applyAlignment="1">
      <alignment horizontal="center" vertical="center"/>
    </xf>
    <xf numFmtId="3" fontId="59" fillId="15" borderId="85" xfId="2" quotePrefix="1" applyNumberFormat="1" applyFont="1" applyFill="1" applyBorder="1" applyAlignment="1">
      <alignment horizontal="center" vertical="center"/>
    </xf>
    <xf numFmtId="3" fontId="59" fillId="15" borderId="84" xfId="2" quotePrefix="1" applyNumberFormat="1" applyFont="1" applyFill="1" applyBorder="1" applyAlignment="1" applyProtection="1">
      <alignment horizontal="center" vertical="center"/>
    </xf>
    <xf numFmtId="3" fontId="60" fillId="15" borderId="86" xfId="2" quotePrefix="1" applyNumberFormat="1" applyFont="1" applyFill="1" applyBorder="1" applyAlignment="1" applyProtection="1">
      <alignment horizontal="center" vertical="center"/>
    </xf>
    <xf numFmtId="3" fontId="44" fillId="15" borderId="85" xfId="2" quotePrefix="1" applyNumberFormat="1" applyFont="1" applyFill="1" applyBorder="1" applyAlignment="1" applyProtection="1">
      <alignment horizontal="center" vertical="center"/>
    </xf>
    <xf numFmtId="3" fontId="44" fillId="15" borderId="84" xfId="2" quotePrefix="1" applyNumberFormat="1" applyFont="1" applyFill="1" applyBorder="1" applyAlignment="1" applyProtection="1">
      <alignment horizontal="center" vertical="center"/>
    </xf>
    <xf numFmtId="3" fontId="44" fillId="15" borderId="86" xfId="2" quotePrefix="1" applyNumberFormat="1" applyFont="1" applyFill="1" applyBorder="1" applyAlignment="1" applyProtection="1">
      <alignment horizontal="center" vertical="center"/>
    </xf>
    <xf numFmtId="3" fontId="29" fillId="15" borderId="91" xfId="2" quotePrefix="1" applyNumberFormat="1" applyFont="1" applyFill="1" applyBorder="1" applyAlignment="1" applyProtection="1">
      <alignment horizontal="center" vertical="center"/>
    </xf>
    <xf numFmtId="176" fontId="3" fillId="15" borderId="0" xfId="2" quotePrefix="1" applyNumberFormat="1" applyFont="1" applyFill="1" applyBorder="1" applyAlignment="1" applyProtection="1">
      <alignment horizontal="center" vertical="center"/>
    </xf>
    <xf numFmtId="176" fontId="11" fillId="28" borderId="92" xfId="2" quotePrefix="1" applyNumberFormat="1" applyFont="1" applyFill="1" applyBorder="1" applyAlignment="1" applyProtection="1">
      <alignment horizontal="center" vertical="center" wrapText="1"/>
    </xf>
    <xf numFmtId="187" fontId="11" fillId="28" borderId="92" xfId="2" applyNumberFormat="1" applyFont="1" applyFill="1" applyBorder="1" applyAlignment="1" applyProtection="1">
      <alignment horizontal="right" vertical="center"/>
    </xf>
    <xf numFmtId="3" fontId="3" fillId="19" borderId="87" xfId="2" applyNumberFormat="1" applyFont="1" applyFill="1" applyBorder="1" applyAlignment="1">
      <alignment horizontal="right" vertical="center"/>
    </xf>
    <xf numFmtId="3" fontId="3" fillId="19" borderId="93" xfId="2" applyNumberFormat="1" applyFont="1" applyFill="1" applyBorder="1" applyAlignment="1">
      <alignment horizontal="right" vertical="center"/>
    </xf>
    <xf numFmtId="3" fontId="3" fillId="19" borderId="88" xfId="2" applyNumberFormat="1" applyFont="1" applyFill="1" applyBorder="1" applyAlignment="1">
      <alignment horizontal="right" vertical="center"/>
    </xf>
    <xf numFmtId="187" fontId="6" fillId="28" borderId="92" xfId="2" applyNumberFormat="1" applyFont="1" applyFill="1" applyBorder="1" applyAlignment="1" applyProtection="1">
      <alignment horizontal="right" vertical="center"/>
    </xf>
    <xf numFmtId="176" fontId="3" fillId="15" borderId="0" xfId="2" applyNumberFormat="1" applyFont="1" applyFill="1" applyBorder="1" applyAlignment="1" applyProtection="1">
      <alignment vertical="center"/>
    </xf>
    <xf numFmtId="176" fontId="11" fillId="28" borderId="80" xfId="2" quotePrefix="1" applyNumberFormat="1" applyFont="1" applyFill="1" applyBorder="1" applyAlignment="1" applyProtection="1">
      <alignment horizontal="center" vertical="center" wrapText="1"/>
    </xf>
    <xf numFmtId="187" fontId="11" fillId="28" borderId="80" xfId="2" applyNumberFormat="1" applyFont="1" applyFill="1" applyBorder="1" applyAlignment="1" applyProtection="1">
      <alignment horizontal="right" vertical="center"/>
    </xf>
    <xf numFmtId="187" fontId="3" fillId="19" borderId="40" xfId="2" applyNumberFormat="1" applyFont="1" applyFill="1" applyBorder="1" applyAlignment="1" applyProtection="1">
      <alignment horizontal="right" vertical="center"/>
    </xf>
    <xf numFmtId="187" fontId="3" fillId="19" borderId="41" xfId="2" applyNumberFormat="1" applyFont="1" applyFill="1" applyBorder="1" applyAlignment="1" applyProtection="1">
      <alignment horizontal="right" vertical="center"/>
    </xf>
    <xf numFmtId="187" fontId="3" fillId="19" borderId="42" xfId="2" applyNumberFormat="1" applyFont="1" applyFill="1" applyBorder="1" applyAlignment="1" applyProtection="1">
      <alignment horizontal="right" vertical="center"/>
    </xf>
    <xf numFmtId="187" fontId="6" fillId="28" borderId="80" xfId="2" applyNumberFormat="1" applyFont="1" applyFill="1" applyBorder="1" applyAlignment="1" applyProtection="1">
      <alignment horizontal="right" vertical="center"/>
    </xf>
    <xf numFmtId="0" fontId="184" fillId="15" borderId="94" xfId="6" applyFont="1" applyFill="1" applyBorder="1" applyProtection="1"/>
    <xf numFmtId="188" fontId="184" fillId="15" borderId="0" xfId="6" applyNumberFormat="1" applyFont="1" applyFill="1" applyBorder="1" applyProtection="1"/>
    <xf numFmtId="0" fontId="3" fillId="27" borderId="0" xfId="2" applyFont="1" applyFill="1" applyAlignment="1" applyProtection="1">
      <alignment vertical="center"/>
    </xf>
    <xf numFmtId="0" fontId="3" fillId="27" borderId="0" xfId="2" applyFont="1" applyFill="1" applyAlignment="1" applyProtection="1">
      <alignment vertical="center" wrapText="1"/>
    </xf>
    <xf numFmtId="0" fontId="185" fillId="29" borderId="95" xfId="2" quotePrefix="1" applyFont="1" applyFill="1" applyBorder="1" applyAlignment="1" applyProtection="1">
      <alignment vertical="center"/>
    </xf>
    <xf numFmtId="0" fontId="186" fillId="29" borderId="96" xfId="2" applyFont="1" applyFill="1" applyBorder="1" applyAlignment="1" applyProtection="1">
      <alignment horizontal="center" vertical="center"/>
    </xf>
    <xf numFmtId="0" fontId="185" fillId="29" borderId="97" xfId="2" quotePrefix="1" applyFont="1" applyFill="1" applyBorder="1" applyAlignment="1" applyProtection="1">
      <alignment horizontal="center" vertical="center" wrapText="1"/>
    </xf>
    <xf numFmtId="0" fontId="187" fillId="29" borderId="5" xfId="2" applyFont="1" applyFill="1" applyBorder="1" applyAlignment="1" applyProtection="1">
      <alignment horizontal="left" vertical="center"/>
    </xf>
    <xf numFmtId="0" fontId="188" fillId="29" borderId="6" xfId="0" applyFont="1" applyFill="1" applyBorder="1" applyAlignment="1" applyProtection="1">
      <alignment horizontal="center" vertical="center"/>
    </xf>
    <xf numFmtId="0" fontId="186" fillId="29" borderId="7" xfId="2" applyFont="1" applyFill="1" applyBorder="1" applyAlignment="1" applyProtection="1">
      <alignment horizontal="center" vertical="center"/>
    </xf>
    <xf numFmtId="0" fontId="189" fillId="29" borderId="8" xfId="2" quotePrefix="1" applyFont="1" applyFill="1" applyBorder="1" applyAlignment="1" applyProtection="1">
      <alignment horizontal="center" vertical="center"/>
    </xf>
    <xf numFmtId="0" fontId="189" fillId="29" borderId="3" xfId="2" applyFont="1" applyFill="1" applyBorder="1" applyAlignment="1" applyProtection="1">
      <alignment horizontal="center" vertical="center"/>
    </xf>
    <xf numFmtId="0" fontId="6" fillId="15" borderId="89" xfId="10" applyFont="1" applyFill="1" applyBorder="1" applyAlignment="1" applyProtection="1">
      <alignment horizontal="center" vertical="center" wrapText="1"/>
    </xf>
    <xf numFmtId="1" fontId="185" fillId="15" borderId="14" xfId="2" applyNumberFormat="1" applyFont="1" applyFill="1" applyBorder="1" applyAlignment="1" applyProtection="1">
      <alignment horizontal="center" vertical="center" wrapText="1"/>
    </xf>
    <xf numFmtId="1" fontId="185" fillId="15" borderId="83" xfId="2" applyNumberFormat="1" applyFont="1" applyFill="1" applyBorder="1" applyAlignment="1" applyProtection="1">
      <alignment horizontal="center" vertical="center" wrapText="1"/>
    </xf>
    <xf numFmtId="1" fontId="185" fillId="15" borderId="13" xfId="2" applyNumberFormat="1" applyFont="1" applyFill="1" applyBorder="1" applyAlignment="1" applyProtection="1">
      <alignment horizontal="center" vertical="center" wrapText="1"/>
    </xf>
    <xf numFmtId="0" fontId="190" fillId="29" borderId="10" xfId="2" applyFont="1" applyFill="1" applyBorder="1" applyAlignment="1" applyProtection="1">
      <alignment horizontal="center" vertical="center" wrapText="1"/>
    </xf>
    <xf numFmtId="0" fontId="3" fillId="15" borderId="31" xfId="2" applyFont="1" applyFill="1" applyBorder="1" applyAlignment="1" applyProtection="1">
      <alignment horizontal="left" vertical="center"/>
    </xf>
    <xf numFmtId="0" fontId="3" fillId="15" borderId="4" xfId="2" applyFont="1" applyFill="1" applyBorder="1" applyAlignment="1" applyProtection="1">
      <alignment horizontal="left" vertical="center"/>
    </xf>
    <xf numFmtId="0" fontId="186" fillId="15" borderId="0" xfId="2" applyFont="1" applyFill="1" applyBorder="1" applyAlignment="1" applyProtection="1">
      <alignment horizontal="left" vertical="center" wrapText="1"/>
    </xf>
    <xf numFmtId="179" fontId="191" fillId="30" borderId="31" xfId="10" quotePrefix="1" applyNumberFormat="1" applyFont="1" applyFill="1" applyBorder="1" applyAlignment="1">
      <alignment horizontal="right" vertical="center"/>
    </xf>
    <xf numFmtId="3" fontId="185" fillId="30" borderId="52" xfId="2" applyNumberFormat="1" applyFont="1" applyFill="1" applyBorder="1" applyAlignment="1" applyProtection="1">
      <alignment vertical="center"/>
    </xf>
    <xf numFmtId="3" fontId="192" fillId="30" borderId="8" xfId="2" applyNumberFormat="1" applyFont="1" applyFill="1" applyBorder="1" applyAlignment="1">
      <alignment vertical="center"/>
    </xf>
    <xf numFmtId="3" fontId="192" fillId="30" borderId="3" xfId="2" applyNumberFormat="1" applyFont="1" applyFill="1" applyBorder="1" applyAlignment="1" applyProtection="1">
      <alignment vertical="center"/>
    </xf>
    <xf numFmtId="3" fontId="192" fillId="30" borderId="9" xfId="2" applyNumberFormat="1" applyFont="1" applyFill="1" applyBorder="1" applyAlignment="1" applyProtection="1">
      <alignment vertical="center"/>
    </xf>
    <xf numFmtId="176" fontId="3" fillId="15" borderId="17" xfId="10" applyNumberFormat="1" applyFont="1" applyFill="1" applyBorder="1" applyAlignment="1">
      <alignment horizontal="right" vertical="center"/>
    </xf>
    <xf numFmtId="0" fontId="3" fillId="15" borderId="19" xfId="10" applyFont="1" applyFill="1" applyBorder="1" applyAlignment="1">
      <alignment vertical="center" wrapText="1"/>
    </xf>
    <xf numFmtId="186" fontId="157" fillId="31" borderId="21" xfId="2" applyNumberFormat="1" applyFont="1" applyFill="1" applyBorder="1" applyAlignment="1" applyProtection="1">
      <alignment horizontal="center" vertical="center"/>
    </xf>
    <xf numFmtId="186" fontId="157" fillId="31" borderId="25" xfId="2" applyNumberFormat="1" applyFont="1" applyFill="1" applyBorder="1" applyAlignment="1" applyProtection="1">
      <alignment horizontal="center" vertical="center"/>
    </xf>
    <xf numFmtId="186" fontId="157" fillId="31" borderId="35" xfId="2" applyNumberFormat="1" applyFont="1" applyFill="1" applyBorder="1" applyAlignment="1" applyProtection="1">
      <alignment horizontal="center" vertical="center"/>
    </xf>
    <xf numFmtId="3" fontId="192" fillId="30" borderId="8" xfId="2" applyNumberFormat="1" applyFont="1" applyFill="1" applyBorder="1" applyAlignment="1" applyProtection="1">
      <alignment vertical="center"/>
    </xf>
    <xf numFmtId="0" fontId="8" fillId="15" borderId="19" xfId="10" applyFont="1" applyFill="1" applyBorder="1" applyAlignment="1">
      <alignment vertical="center" wrapText="1"/>
    </xf>
    <xf numFmtId="179" fontId="9" fillId="15" borderId="98" xfId="10" quotePrefix="1" applyNumberFormat="1" applyFont="1" applyFill="1" applyBorder="1" applyAlignment="1">
      <alignment horizontal="right" vertical="center"/>
    </xf>
    <xf numFmtId="0" fontId="8" fillId="15" borderId="99" xfId="10" applyFont="1" applyFill="1" applyBorder="1" applyAlignment="1">
      <alignment vertical="center" wrapText="1"/>
    </xf>
    <xf numFmtId="3" fontId="12" fillId="15" borderId="98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vertical="center" wrapText="1"/>
    </xf>
    <xf numFmtId="3" fontId="192" fillId="30" borderId="100" xfId="2" applyNumberFormat="1" applyFont="1" applyFill="1" applyBorder="1" applyAlignment="1" applyProtection="1">
      <alignment vertical="center"/>
    </xf>
    <xf numFmtId="0" fontId="8" fillId="15" borderId="99" xfId="2" applyFont="1" applyFill="1" applyBorder="1" applyAlignment="1">
      <alignment vertical="center" wrapText="1"/>
    </xf>
    <xf numFmtId="3" fontId="12" fillId="15" borderId="101" xfId="2" applyNumberFormat="1" applyFont="1" applyFill="1" applyBorder="1" applyAlignment="1" applyProtection="1">
      <alignment horizontal="right" vertical="center"/>
      <protection locked="0"/>
    </xf>
    <xf numFmtId="0" fontId="8" fillId="15" borderId="38" xfId="2" applyFont="1" applyFill="1" applyBorder="1" applyAlignment="1">
      <alignment vertical="center" wrapText="1"/>
    </xf>
    <xf numFmtId="186" fontId="157" fillId="31" borderId="67" xfId="2" applyNumberFormat="1" applyFont="1" applyFill="1" applyBorder="1" applyAlignment="1" applyProtection="1">
      <alignment horizontal="center" vertical="center"/>
    </xf>
    <xf numFmtId="179" fontId="9" fillId="15" borderId="68" xfId="10" quotePrefix="1" applyNumberFormat="1" applyFont="1" applyFill="1" applyBorder="1" applyAlignment="1">
      <alignment horizontal="right" vertical="center"/>
    </xf>
    <xf numFmtId="0" fontId="8" fillId="15" borderId="69" xfId="2" applyFont="1" applyFill="1" applyBorder="1" applyAlignment="1">
      <alignment vertical="center" wrapText="1"/>
    </xf>
    <xf numFmtId="3" fontId="12" fillId="15" borderId="71" xfId="2" applyNumberFormat="1" applyFont="1" applyFill="1" applyBorder="1" applyAlignment="1" applyProtection="1">
      <alignment horizontal="right" vertical="center"/>
      <protection locked="0"/>
    </xf>
    <xf numFmtId="3" fontId="12" fillId="15" borderId="68" xfId="2" applyNumberFormat="1" applyFont="1" applyFill="1" applyBorder="1" applyAlignment="1" applyProtection="1">
      <alignment horizontal="right" vertical="center"/>
      <protection locked="0"/>
    </xf>
    <xf numFmtId="186" fontId="157" fillId="31" borderId="72" xfId="2" applyNumberFormat="1" applyFont="1" applyFill="1" applyBorder="1" applyAlignment="1" applyProtection="1">
      <alignment horizontal="center" vertical="center"/>
    </xf>
    <xf numFmtId="0" fontId="8" fillId="15" borderId="99" xfId="10" applyFont="1" applyFill="1" applyBorder="1" applyAlignment="1">
      <alignment horizontal="left" vertical="center" wrapText="1"/>
    </xf>
    <xf numFmtId="0" fontId="8" fillId="15" borderId="23" xfId="10" applyFont="1" applyFill="1" applyBorder="1" applyAlignment="1">
      <alignment horizontal="left" vertical="center" wrapText="1"/>
    </xf>
    <xf numFmtId="3" fontId="185" fillId="30" borderId="52" xfId="2" applyNumberFormat="1" applyFont="1" applyFill="1" applyBorder="1" applyAlignment="1" applyProtection="1">
      <alignment horizontal="right" vertical="center"/>
    </xf>
    <xf numFmtId="3" fontId="192" fillId="30" borderId="8" xfId="2" applyNumberFormat="1" applyFont="1" applyFill="1" applyBorder="1" applyAlignment="1" applyProtection="1">
      <alignment horizontal="right" vertical="center"/>
    </xf>
    <xf numFmtId="3" fontId="192" fillId="30" borderId="3" xfId="2" applyNumberFormat="1" applyFont="1" applyFill="1" applyBorder="1" applyAlignment="1" applyProtection="1">
      <alignment horizontal="right" vertical="center"/>
    </xf>
    <xf numFmtId="179" fontId="21" fillId="15" borderId="98" xfId="10" quotePrefix="1" applyNumberFormat="1" applyFont="1" applyFill="1" applyBorder="1" applyAlignment="1">
      <alignment horizontal="right"/>
    </xf>
    <xf numFmtId="0" fontId="22" fillId="15" borderId="99" xfId="10" applyFont="1" applyFill="1" applyBorder="1"/>
    <xf numFmtId="179" fontId="21" fillId="15" borderId="27" xfId="10" quotePrefix="1" applyNumberFormat="1" applyFont="1" applyFill="1" applyBorder="1" applyAlignment="1">
      <alignment horizontal="right"/>
    </xf>
    <xf numFmtId="0" fontId="22" fillId="15" borderId="38" xfId="10" applyFont="1" applyFill="1" applyBorder="1"/>
    <xf numFmtId="0" fontId="3" fillId="15" borderId="99" xfId="10" applyFont="1" applyFill="1" applyBorder="1" applyAlignment="1">
      <alignment horizontal="left" vertical="center" wrapText="1"/>
    </xf>
    <xf numFmtId="0" fontId="3" fillId="15" borderId="69" xfId="10" applyFont="1" applyFill="1" applyBorder="1" applyAlignment="1">
      <alignment horizontal="left" vertical="center" wrapText="1"/>
    </xf>
    <xf numFmtId="0" fontId="8" fillId="15" borderId="64" xfId="10" applyFont="1" applyFill="1" applyBorder="1" applyAlignment="1">
      <alignment horizontal="left" vertical="center" wrapText="1"/>
    </xf>
    <xf numFmtId="0" fontId="8" fillId="15" borderId="59" xfId="10" applyFont="1" applyFill="1" applyBorder="1" applyAlignment="1">
      <alignment horizontal="left" vertical="center" wrapText="1"/>
    </xf>
    <xf numFmtId="3" fontId="192" fillId="30" borderId="8" xfId="2" applyNumberFormat="1" applyFont="1" applyFill="1" applyBorder="1" applyAlignment="1" applyProtection="1">
      <alignment horizontal="right" vertical="center"/>
      <protection locked="0"/>
    </xf>
    <xf numFmtId="3" fontId="192" fillId="30" borderId="3" xfId="2" applyNumberFormat="1" applyFont="1" applyFill="1" applyBorder="1" applyAlignment="1" applyProtection="1">
      <alignment horizontal="right" vertical="center"/>
      <protection locked="0"/>
    </xf>
    <xf numFmtId="0" fontId="8" fillId="15" borderId="38" xfId="10" applyFont="1" applyFill="1" applyBorder="1" applyAlignment="1">
      <alignment horizontal="left" vertical="center" wrapText="1"/>
    </xf>
    <xf numFmtId="179" fontId="191" fillId="30" borderId="17" xfId="10" quotePrefix="1" applyNumberFormat="1" applyFont="1" applyFill="1" applyBorder="1" applyAlignment="1">
      <alignment horizontal="right" vertical="center"/>
    </xf>
    <xf numFmtId="0" fontId="3" fillId="15" borderId="50" xfId="10" applyFont="1" applyFill="1" applyBorder="1" applyAlignment="1">
      <alignment horizontal="left" vertical="center" wrapText="1"/>
    </xf>
    <xf numFmtId="0" fontId="3" fillId="15" borderId="0" xfId="10" applyFont="1" applyFill="1" applyBorder="1" applyAlignment="1">
      <alignment horizontal="left" vertical="center" wrapText="1"/>
    </xf>
    <xf numFmtId="179" fontId="191" fillId="31" borderId="31" xfId="10" quotePrefix="1" applyNumberFormat="1" applyFont="1" applyFill="1" applyBorder="1" applyAlignment="1">
      <alignment horizontal="right" vertical="center"/>
    </xf>
    <xf numFmtId="0" fontId="3" fillId="15" borderId="102" xfId="10" applyFont="1" applyFill="1" applyBorder="1" applyAlignment="1">
      <alignment horizontal="left" vertical="center" wrapText="1"/>
    </xf>
    <xf numFmtId="179" fontId="191" fillId="30" borderId="11" xfId="10" quotePrefix="1" applyNumberFormat="1" applyFont="1" applyFill="1" applyBorder="1" applyAlignment="1">
      <alignment horizontal="right" vertical="center"/>
    </xf>
    <xf numFmtId="3" fontId="185" fillId="30" borderId="10" xfId="2" applyNumberFormat="1" applyFont="1" applyFill="1" applyBorder="1" applyAlignment="1" applyProtection="1">
      <alignment vertical="center"/>
    </xf>
    <xf numFmtId="3" fontId="192" fillId="30" borderId="14" xfId="2" applyNumberFormat="1" applyFont="1" applyFill="1" applyBorder="1" applyAlignment="1" applyProtection="1">
      <alignment vertical="center"/>
    </xf>
    <xf numFmtId="3" fontId="192" fillId="30" borderId="15" xfId="2" applyNumberFormat="1" applyFont="1" applyFill="1" applyBorder="1" applyAlignment="1" applyProtection="1">
      <alignment vertical="center"/>
    </xf>
    <xf numFmtId="0" fontId="8" fillId="15" borderId="103" xfId="10" applyFont="1" applyFill="1" applyBorder="1" applyAlignment="1">
      <alignment horizontal="left" vertical="center" wrapText="1"/>
    </xf>
    <xf numFmtId="179" fontId="9" fillId="15" borderId="58" xfId="10" quotePrefix="1" applyNumberFormat="1" applyFont="1" applyFill="1" applyBorder="1" applyAlignment="1">
      <alignment horizontal="right"/>
    </xf>
    <xf numFmtId="0" fontId="3" fillId="15" borderId="59" xfId="10" applyFont="1" applyFill="1" applyBorder="1" applyAlignment="1">
      <alignment horizontal="left" wrapText="1"/>
    </xf>
    <xf numFmtId="179" fontId="9" fillId="15" borderId="63" xfId="10" quotePrefix="1" applyNumberFormat="1" applyFont="1" applyFill="1" applyBorder="1" applyAlignment="1">
      <alignment horizontal="right"/>
    </xf>
    <xf numFmtId="0" fontId="3" fillId="15" borderId="64" xfId="10" applyFont="1" applyFill="1" applyBorder="1" applyAlignment="1">
      <alignment horizontal="left" wrapText="1"/>
    </xf>
    <xf numFmtId="0" fontId="13" fillId="15" borderId="59" xfId="10" applyFont="1" applyFill="1" applyBorder="1" applyAlignment="1">
      <alignment horizontal="left" vertical="center" wrapText="1"/>
    </xf>
    <xf numFmtId="0" fontId="13" fillId="15" borderId="23" xfId="10" applyFont="1" applyFill="1" applyBorder="1" applyAlignment="1">
      <alignment horizontal="left" vertical="center" wrapText="1"/>
    </xf>
    <xf numFmtId="0" fontId="13" fillId="15" borderId="64" xfId="10" applyFont="1" applyFill="1" applyBorder="1" applyAlignment="1">
      <alignment horizontal="left" vertical="center" wrapText="1"/>
    </xf>
    <xf numFmtId="3" fontId="12" fillId="15" borderId="56" xfId="2" applyNumberFormat="1" applyFont="1" applyFill="1" applyBorder="1" applyAlignment="1" applyProtection="1">
      <alignment horizontal="right" vertical="center"/>
      <protection locked="0"/>
    </xf>
    <xf numFmtId="3" fontId="12" fillId="15" borderId="1" xfId="2" applyNumberFormat="1" applyFont="1" applyFill="1" applyBorder="1" applyAlignment="1" applyProtection="1">
      <alignment horizontal="right" vertical="center"/>
      <protection locked="0"/>
    </xf>
    <xf numFmtId="0" fontId="14" fillId="15" borderId="59" xfId="10" applyFont="1" applyFill="1" applyBorder="1" applyAlignment="1">
      <alignment horizontal="left" vertical="center" wrapText="1"/>
    </xf>
    <xf numFmtId="0" fontId="14" fillId="15" borderId="64" xfId="10" applyFont="1" applyFill="1" applyBorder="1" applyAlignment="1">
      <alignment horizontal="left" vertical="center" wrapText="1"/>
    </xf>
    <xf numFmtId="0" fontId="13" fillId="15" borderId="32" xfId="10" applyFont="1" applyFill="1" applyBorder="1" applyAlignment="1">
      <alignment horizontal="left" vertical="center" wrapText="1"/>
    </xf>
    <xf numFmtId="0" fontId="12" fillId="15" borderId="17" xfId="10" quotePrefix="1" applyFont="1" applyFill="1" applyBorder="1" applyAlignment="1">
      <alignment horizontal="right" vertical="center"/>
    </xf>
    <xf numFmtId="179" fontId="14" fillId="15" borderId="58" xfId="10" quotePrefix="1" applyNumberFormat="1" applyFont="1" applyFill="1" applyBorder="1" applyAlignment="1">
      <alignment horizontal="right" vertical="center"/>
    </xf>
    <xf numFmtId="0" fontId="14" fillId="15" borderId="23" xfId="10" applyFont="1" applyFill="1" applyBorder="1" applyAlignment="1">
      <alignment horizontal="left" vertical="center" wrapText="1"/>
    </xf>
    <xf numFmtId="0" fontId="14" fillId="15" borderId="0" xfId="10" applyFont="1" applyFill="1" applyBorder="1" applyAlignment="1">
      <alignment horizontal="left" vertical="center" wrapText="1"/>
    </xf>
    <xf numFmtId="0" fontId="14" fillId="15" borderId="19" xfId="10" applyFont="1" applyFill="1" applyBorder="1" applyAlignment="1">
      <alignment horizontal="left" wrapText="1"/>
    </xf>
    <xf numFmtId="0" fontId="14" fillId="15" borderId="64" xfId="10" applyFont="1" applyFill="1" applyBorder="1" applyAlignment="1">
      <alignment horizontal="left" wrapText="1"/>
    </xf>
    <xf numFmtId="0" fontId="14" fillId="15" borderId="59" xfId="10" applyFont="1" applyFill="1" applyBorder="1" applyAlignment="1">
      <alignment horizontal="left" wrapText="1"/>
    </xf>
    <xf numFmtId="0" fontId="14" fillId="15" borderId="32" xfId="10" applyFont="1" applyFill="1" applyBorder="1" applyAlignment="1">
      <alignment horizontal="left" wrapText="1"/>
    </xf>
    <xf numFmtId="186" fontId="149" fillId="21" borderId="53" xfId="2" applyNumberFormat="1" applyFont="1" applyFill="1" applyBorder="1" applyAlignment="1" applyProtection="1">
      <alignment horizontal="center" vertical="center"/>
    </xf>
    <xf numFmtId="186" fontId="149" fillId="21" borderId="55" xfId="2" applyNumberFormat="1" applyFont="1" applyFill="1" applyBorder="1" applyAlignment="1" applyProtection="1">
      <alignment horizontal="center" vertical="center"/>
    </xf>
    <xf numFmtId="186" fontId="149" fillId="21" borderId="57" xfId="2" applyNumberFormat="1" applyFont="1" applyFill="1" applyBorder="1" applyAlignment="1" applyProtection="1">
      <alignment horizontal="center" vertical="center"/>
    </xf>
    <xf numFmtId="176" fontId="6" fillId="15" borderId="17" xfId="10" applyNumberFormat="1" applyFont="1" applyFill="1" applyBorder="1" applyAlignment="1">
      <alignment horizontal="right" vertical="center"/>
    </xf>
    <xf numFmtId="179" fontId="9" fillId="15" borderId="75" xfId="10" quotePrefix="1" applyNumberFormat="1" applyFont="1" applyFill="1" applyBorder="1" applyAlignment="1">
      <alignment horizontal="right" vertical="center"/>
    </xf>
    <xf numFmtId="0" fontId="3" fillId="15" borderId="76" xfId="10" applyFont="1" applyFill="1" applyBorder="1" applyAlignment="1">
      <alignment horizontal="left" vertical="center" wrapText="1"/>
    </xf>
    <xf numFmtId="186" fontId="157" fillId="21" borderId="78" xfId="2" applyNumberFormat="1" applyFont="1" applyFill="1" applyBorder="1" applyAlignment="1" applyProtection="1">
      <alignment horizontal="center" vertical="center"/>
    </xf>
    <xf numFmtId="186" fontId="157" fillId="21" borderId="75" xfId="2" applyNumberFormat="1" applyFont="1" applyFill="1" applyBorder="1" applyAlignment="1" applyProtection="1">
      <alignment horizontal="center" vertical="center"/>
    </xf>
    <xf numFmtId="186" fontId="157" fillId="31" borderId="79" xfId="2" applyNumberFormat="1" applyFont="1" applyFill="1" applyBorder="1" applyAlignment="1" applyProtection="1">
      <alignment horizontal="center" vertical="center"/>
    </xf>
    <xf numFmtId="186" fontId="157" fillId="31" borderId="30" xfId="2" applyNumberFormat="1" applyFont="1" applyFill="1" applyBorder="1" applyAlignment="1" applyProtection="1">
      <alignment horizontal="center" vertical="center"/>
    </xf>
    <xf numFmtId="176" fontId="193" fillId="29" borderId="104" xfId="10" applyNumberFormat="1" applyFont="1" applyFill="1" applyBorder="1" applyAlignment="1">
      <alignment horizontal="right" vertical="center"/>
    </xf>
    <xf numFmtId="179" fontId="194" fillId="29" borderId="41" xfId="10" quotePrefix="1" applyNumberFormat="1" applyFont="1" applyFill="1" applyBorder="1" applyAlignment="1">
      <alignment horizontal="right" vertical="center"/>
    </xf>
    <xf numFmtId="0" fontId="185" fillId="29" borderId="105" xfId="10" applyFont="1" applyFill="1" applyBorder="1" applyAlignment="1">
      <alignment horizontal="center" vertical="center" wrapText="1"/>
    </xf>
    <xf numFmtId="3" fontId="191" fillId="29" borderId="80" xfId="2" applyNumberFormat="1" applyFont="1" applyFill="1" applyBorder="1" applyAlignment="1" applyProtection="1">
      <alignment vertical="center"/>
    </xf>
    <xf numFmtId="3" fontId="186" fillId="29" borderId="40" xfId="2" applyNumberFormat="1" applyFont="1" applyFill="1" applyBorder="1" applyAlignment="1">
      <alignment vertical="center"/>
    </xf>
    <xf numFmtId="3" fontId="186" fillId="29" borderId="106" xfId="2" applyNumberFormat="1" applyFont="1" applyFill="1" applyBorder="1" applyAlignment="1">
      <alignment vertical="center"/>
    </xf>
    <xf numFmtId="3" fontId="186" fillId="29" borderId="42" xfId="2" applyNumberFormat="1" applyFont="1" applyFill="1" applyBorder="1" applyAlignment="1">
      <alignment vertical="center"/>
    </xf>
    <xf numFmtId="3" fontId="3" fillId="10" borderId="42" xfId="2" applyNumberFormat="1" applyFont="1" applyFill="1" applyBorder="1" applyAlignment="1" applyProtection="1">
      <alignment vertical="center"/>
    </xf>
    <xf numFmtId="188" fontId="184" fillId="15" borderId="94" xfId="6" applyNumberFormat="1" applyFont="1" applyFill="1" applyBorder="1" applyProtection="1"/>
    <xf numFmtId="188" fontId="195" fillId="15" borderId="94" xfId="6" applyNumberFormat="1" applyFont="1" applyFill="1" applyBorder="1" applyAlignment="1" applyProtection="1">
      <alignment horizontal="center"/>
    </xf>
    <xf numFmtId="0" fontId="3" fillId="15" borderId="0" xfId="2" applyFont="1" applyFill="1" applyBorder="1" applyAlignment="1" applyProtection="1">
      <alignment horizontal="right" vertical="center"/>
    </xf>
    <xf numFmtId="3" fontId="196" fillId="17" borderId="3" xfId="2" applyNumberFormat="1" applyFont="1" applyFill="1" applyBorder="1" applyAlignment="1" applyProtection="1">
      <alignment horizontal="center" vertical="center"/>
      <protection locked="0"/>
    </xf>
    <xf numFmtId="0" fontId="3" fillId="15" borderId="107" xfId="2" applyFont="1" applyFill="1" applyBorder="1" applyAlignment="1" applyProtection="1">
      <alignment vertical="center"/>
    </xf>
    <xf numFmtId="0" fontId="14" fillId="15" borderId="0" xfId="2" applyFont="1" applyFill="1" applyBorder="1" applyAlignment="1" applyProtection="1">
      <alignment vertical="center"/>
    </xf>
    <xf numFmtId="0" fontId="3" fillId="15" borderId="12" xfId="2" applyFont="1" applyFill="1" applyBorder="1" applyAlignment="1" applyProtection="1">
      <alignment horizontal="center" vertical="center"/>
    </xf>
    <xf numFmtId="0" fontId="197" fillId="15" borderId="12" xfId="2" applyFont="1" applyFill="1" applyBorder="1" applyAlignment="1" applyProtection="1">
      <alignment vertical="center"/>
    </xf>
    <xf numFmtId="0" fontId="14" fillId="15" borderId="81" xfId="2" applyFont="1" applyFill="1" applyBorder="1" applyAlignment="1" applyProtection="1">
      <alignment horizontal="right" vertical="center"/>
    </xf>
    <xf numFmtId="0" fontId="198" fillId="24" borderId="3" xfId="2" applyFont="1" applyFill="1" applyBorder="1" applyAlignment="1" applyProtection="1">
      <alignment horizontal="center" vertical="center"/>
      <protection locked="0"/>
    </xf>
    <xf numFmtId="3" fontId="198" fillId="24" borderId="3" xfId="2" applyNumberFormat="1" applyFont="1" applyFill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right" vertical="center"/>
    </xf>
    <xf numFmtId="0" fontId="197" fillId="15" borderId="0" xfId="2" applyFont="1" applyFill="1" applyAlignment="1">
      <alignment vertical="center"/>
    </xf>
    <xf numFmtId="0" fontId="197" fillId="15" borderId="0" xfId="2" applyFont="1" applyFill="1" applyAlignment="1">
      <alignment vertical="center" wrapText="1"/>
    </xf>
    <xf numFmtId="0" fontId="3" fillId="16" borderId="0" xfId="2" applyFont="1" applyFill="1" applyAlignment="1">
      <alignment vertical="center"/>
    </xf>
    <xf numFmtId="0" fontId="3" fillId="16" borderId="0" xfId="2" applyFont="1" applyFill="1" applyAlignment="1">
      <alignment vertical="center" wrapText="1"/>
    </xf>
    <xf numFmtId="0" fontId="3" fillId="18" borderId="0" xfId="2" applyFont="1" applyFill="1" applyAlignment="1">
      <alignment vertical="center" wrapText="1"/>
    </xf>
    <xf numFmtId="0" fontId="166" fillId="24" borderId="16" xfId="2" applyFont="1" applyFill="1" applyBorder="1" applyAlignment="1" applyProtection="1">
      <alignment vertical="center" wrapText="1"/>
    </xf>
    <xf numFmtId="3" fontId="3" fillId="0" borderId="0" xfId="2" applyNumberFormat="1" applyFont="1" applyFill="1" applyAlignment="1" applyProtection="1">
      <alignment horizontal="right" vertical="center"/>
      <protection locked="0"/>
    </xf>
    <xf numFmtId="0" fontId="11" fillId="15" borderId="0" xfId="2" applyFont="1" applyFill="1" applyAlignment="1">
      <alignment horizontal="right" vertical="center" wrapText="1"/>
    </xf>
    <xf numFmtId="0" fontId="86" fillId="15" borderId="0" xfId="0" applyFont="1" applyFill="1" applyProtection="1"/>
    <xf numFmtId="0" fontId="57" fillId="15" borderId="0" xfId="0" quotePrefix="1" applyFont="1" applyFill="1" applyAlignment="1" applyProtection="1">
      <alignment horizontal="left"/>
    </xf>
    <xf numFmtId="0" fontId="87" fillId="15" borderId="0" xfId="0" applyFont="1" applyFill="1" applyProtection="1"/>
    <xf numFmtId="0" fontId="58" fillId="15" borderId="0" xfId="0" applyFont="1" applyFill="1" applyAlignment="1" applyProtection="1">
      <alignment horizontal="left"/>
    </xf>
    <xf numFmtId="0" fontId="87" fillId="0" borderId="0" xfId="0" applyFont="1" applyProtection="1"/>
    <xf numFmtId="0" fontId="86" fillId="0" borderId="0" xfId="0" applyFont="1" applyProtection="1"/>
    <xf numFmtId="0" fontId="86" fillId="32" borderId="0" xfId="0" applyFont="1" applyFill="1" applyBorder="1" applyProtection="1"/>
    <xf numFmtId="0" fontId="87" fillId="32" borderId="0" xfId="0" applyFont="1" applyFill="1" applyBorder="1" applyProtection="1"/>
    <xf numFmtId="0" fontId="57" fillId="15" borderId="0" xfId="0" applyFont="1" applyFill="1" applyAlignment="1" applyProtection="1">
      <alignment horizontal="left"/>
    </xf>
    <xf numFmtId="0" fontId="88" fillId="15" borderId="0" xfId="0" applyFont="1" applyFill="1" applyAlignment="1" applyProtection="1">
      <alignment horizontal="left"/>
    </xf>
    <xf numFmtId="0" fontId="87" fillId="15" borderId="0" xfId="0" quotePrefix="1" applyFont="1" applyFill="1" applyAlignment="1" applyProtection="1">
      <alignment horizontal="left"/>
    </xf>
    <xf numFmtId="0" fontId="89" fillId="15" borderId="0" xfId="0" quotePrefix="1" applyFont="1" applyFill="1" applyBorder="1" applyAlignment="1" applyProtection="1">
      <alignment horizontal="left"/>
    </xf>
    <xf numFmtId="0" fontId="58" fillId="28" borderId="106" xfId="0" quotePrefix="1" applyFont="1" applyFill="1" applyBorder="1" applyAlignment="1" applyProtection="1">
      <alignment horizontal="left"/>
    </xf>
    <xf numFmtId="0" fontId="89" fillId="28" borderId="108" xfId="0" quotePrefix="1" applyFont="1" applyFill="1" applyBorder="1" applyAlignment="1" applyProtection="1">
      <alignment horizontal="left"/>
    </xf>
    <xf numFmtId="0" fontId="87" fillId="28" borderId="108" xfId="0" applyFont="1" applyFill="1" applyBorder="1" applyProtection="1"/>
    <xf numFmtId="0" fontId="87" fillId="15" borderId="0" xfId="0" applyFont="1" applyFill="1" applyBorder="1" applyProtection="1"/>
    <xf numFmtId="0" fontId="87" fillId="0" borderId="0" xfId="0" applyFont="1" applyBorder="1" applyProtection="1"/>
    <xf numFmtId="0" fontId="58" fillId="15" borderId="0" xfId="0" applyFont="1" applyFill="1" applyProtection="1"/>
    <xf numFmtId="0" fontId="34" fillId="24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/>
    </xf>
    <xf numFmtId="177" fontId="150" fillId="33" borderId="3" xfId="2" applyNumberFormat="1" applyFont="1" applyFill="1" applyBorder="1" applyAlignment="1" applyProtection="1">
      <alignment horizontal="center" vertical="center"/>
    </xf>
    <xf numFmtId="0" fontId="3" fillId="15" borderId="0" xfId="2" applyFont="1" applyFill="1" applyAlignment="1" applyProtection="1">
      <alignment horizontal="right" vertical="center"/>
    </xf>
    <xf numFmtId="185" fontId="11" fillId="24" borderId="3" xfId="2" applyNumberFormat="1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center"/>
    </xf>
    <xf numFmtId="0" fontId="34" fillId="32" borderId="0" xfId="0" applyFont="1" applyFill="1" applyBorder="1" applyProtection="1"/>
    <xf numFmtId="0" fontId="34" fillId="15" borderId="0" xfId="0" applyFont="1" applyFill="1" applyAlignment="1" applyProtection="1">
      <alignment horizontal="center" vertical="center"/>
    </xf>
    <xf numFmtId="0" fontId="87" fillId="15" borderId="0" xfId="0" applyFont="1" applyFill="1" applyAlignment="1" applyProtection="1">
      <alignment horizontal="right"/>
    </xf>
    <xf numFmtId="0" fontId="88" fillId="19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 vertical="center"/>
    </xf>
    <xf numFmtId="0" fontId="199" fillId="15" borderId="0" xfId="0" applyFont="1" applyFill="1" applyBorder="1" applyAlignment="1" applyProtection="1">
      <alignment horizontal="right"/>
    </xf>
    <xf numFmtId="0" fontId="34" fillId="15" borderId="0" xfId="0" applyFont="1" applyFill="1" applyBorder="1" applyProtection="1"/>
    <xf numFmtId="0" fontId="200" fillId="17" borderId="3" xfId="2" applyFont="1" applyFill="1" applyBorder="1" applyAlignment="1" applyProtection="1">
      <alignment horizontal="center" vertical="center"/>
    </xf>
    <xf numFmtId="0" fontId="57" fillId="15" borderId="0" xfId="0" applyFont="1" applyFill="1" applyBorder="1" applyProtection="1"/>
    <xf numFmtId="0" fontId="34" fillId="0" borderId="47" xfId="0" applyFont="1" applyBorder="1" applyProtection="1"/>
    <xf numFmtId="0" fontId="86" fillId="15" borderId="0" xfId="0" applyFont="1" applyFill="1" applyBorder="1" applyProtection="1"/>
    <xf numFmtId="0" fontId="34" fillId="15" borderId="47" xfId="0" applyFont="1" applyFill="1" applyBorder="1" applyProtection="1"/>
    <xf numFmtId="0" fontId="57" fillId="15" borderId="47" xfId="0" applyFont="1" applyFill="1" applyBorder="1" applyProtection="1"/>
    <xf numFmtId="176" fontId="57" fillId="15" borderId="0" xfId="0" applyNumberFormat="1" applyFont="1" applyFill="1" applyBorder="1" applyProtection="1"/>
    <xf numFmtId="176" fontId="57" fillId="15" borderId="0" xfId="0" applyNumberFormat="1" applyFont="1" applyFill="1" applyBorder="1" applyAlignment="1" applyProtection="1">
      <alignment horizontal="left"/>
    </xf>
    <xf numFmtId="0" fontId="34" fillId="15" borderId="0" xfId="0" applyFont="1" applyFill="1" applyProtection="1"/>
    <xf numFmtId="0" fontId="57" fillId="15" borderId="73" xfId="0" quotePrefix="1" applyFont="1" applyFill="1" applyBorder="1" applyAlignment="1" applyProtection="1">
      <alignment horizontal="center"/>
    </xf>
    <xf numFmtId="0" fontId="57" fillId="15" borderId="17" xfId="0" quotePrefix="1" applyFont="1" applyFill="1" applyBorder="1" applyAlignment="1" applyProtection="1">
      <alignment horizontal="center"/>
    </xf>
    <xf numFmtId="0" fontId="91" fillId="19" borderId="5" xfId="0" applyFont="1" applyFill="1" applyBorder="1" applyAlignment="1" applyProtection="1">
      <alignment horizontal="left" vertical="center"/>
    </xf>
    <xf numFmtId="0" fontId="91" fillId="19" borderId="6" xfId="2" applyFont="1" applyFill="1" applyBorder="1" applyAlignment="1" applyProtection="1">
      <alignment horizontal="left" vertical="center"/>
    </xf>
    <xf numFmtId="0" fontId="91" fillId="19" borderId="6" xfId="0" applyFont="1" applyFill="1" applyBorder="1" applyAlignment="1" applyProtection="1">
      <alignment horizontal="left" vertical="center"/>
    </xf>
    <xf numFmtId="176" fontId="57" fillId="15" borderId="17" xfId="0" applyNumberFormat="1" applyFont="1" applyFill="1" applyBorder="1" applyAlignment="1" applyProtection="1">
      <alignment horizontal="center" vertical="center" wrapText="1"/>
    </xf>
    <xf numFmtId="0" fontId="88" fillId="19" borderId="109" xfId="2" applyFont="1" applyFill="1" applyBorder="1" applyAlignment="1" applyProtection="1">
      <alignment horizontal="center" vertical="center"/>
    </xf>
    <xf numFmtId="0" fontId="34" fillId="0" borderId="0" xfId="0" applyFont="1" applyProtection="1"/>
    <xf numFmtId="0" fontId="58" fillId="15" borderId="10" xfId="0" quotePrefix="1" applyFont="1" applyFill="1" applyBorder="1" applyAlignment="1" applyProtection="1">
      <alignment horizontal="center" vertical="top"/>
    </xf>
    <xf numFmtId="0" fontId="57" fillId="15" borderId="10" xfId="0" quotePrefix="1" applyFont="1" applyFill="1" applyBorder="1" applyAlignment="1" applyProtection="1">
      <alignment horizontal="center"/>
    </xf>
    <xf numFmtId="0" fontId="91" fillId="17" borderId="4" xfId="0" applyFont="1" applyFill="1" applyBorder="1" applyAlignment="1" applyProtection="1">
      <alignment horizontal="center" vertical="center" wrapText="1"/>
    </xf>
    <xf numFmtId="0" fontId="91" fillId="17" borderId="3" xfId="0" applyFont="1" applyFill="1" applyBorder="1" applyAlignment="1" applyProtection="1">
      <alignment horizontal="center" vertical="center" wrapText="1"/>
    </xf>
    <xf numFmtId="0" fontId="57" fillId="15" borderId="17" xfId="0" applyFont="1" applyFill="1" applyBorder="1" applyAlignment="1" applyProtection="1">
      <alignment horizontal="center"/>
    </xf>
    <xf numFmtId="0" fontId="88" fillId="17" borderId="3" xfId="0" applyFont="1" applyFill="1" applyBorder="1" applyAlignment="1" applyProtection="1">
      <alignment horizontal="left" vertical="center" wrapText="1"/>
    </xf>
    <xf numFmtId="0" fontId="34" fillId="15" borderId="73" xfId="0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center"/>
    </xf>
    <xf numFmtId="0" fontId="57" fillId="15" borderId="85" xfId="0" applyFont="1" applyFill="1" applyBorder="1" applyAlignment="1" applyProtection="1">
      <alignment horizontal="center"/>
    </xf>
    <xf numFmtId="0" fontId="57" fillId="15" borderId="84" xfId="0" applyFont="1" applyFill="1" applyBorder="1" applyAlignment="1" applyProtection="1">
      <alignment horizontal="center"/>
    </xf>
    <xf numFmtId="0" fontId="88" fillId="15" borderId="15" xfId="0" applyFont="1" applyFill="1" applyBorder="1" applyAlignment="1" applyProtection="1">
      <alignment horizontal="left"/>
    </xf>
    <xf numFmtId="0" fontId="34" fillId="15" borderId="52" xfId="0" applyFont="1" applyFill="1" applyBorder="1" applyAlignment="1" applyProtection="1">
      <alignment horizontal="center"/>
    </xf>
    <xf numFmtId="0" fontId="34" fillId="15" borderId="52" xfId="0" applyFont="1" applyFill="1" applyBorder="1" applyProtection="1"/>
    <xf numFmtId="0" fontId="57" fillId="15" borderId="52" xfId="0" quotePrefix="1" applyFont="1" applyFill="1" applyBorder="1" applyAlignment="1" applyProtection="1">
      <alignment horizontal="center"/>
    </xf>
    <xf numFmtId="0" fontId="91" fillId="15" borderId="8" xfId="0" quotePrefix="1" applyFont="1" applyFill="1" applyBorder="1" applyAlignment="1" applyProtection="1">
      <alignment horizontal="center"/>
    </xf>
    <xf numFmtId="0" fontId="91" fillId="15" borderId="3" xfId="0" quotePrefix="1" applyFont="1" applyFill="1" applyBorder="1" applyAlignment="1" applyProtection="1">
      <alignment horizontal="center"/>
    </xf>
    <xf numFmtId="0" fontId="86" fillId="15" borderId="17" xfId="0" applyFont="1" applyFill="1" applyBorder="1" applyProtection="1"/>
    <xf numFmtId="0" fontId="88" fillId="15" borderId="3" xfId="0" quotePrefix="1" applyFont="1" applyFill="1" applyBorder="1" applyAlignment="1" applyProtection="1">
      <alignment horizontal="left"/>
    </xf>
    <xf numFmtId="0" fontId="34" fillId="15" borderId="73" xfId="0" applyFont="1" applyFill="1" applyBorder="1" applyProtection="1"/>
    <xf numFmtId="0" fontId="57" fillId="15" borderId="73" xfId="0" applyFont="1" applyFill="1" applyBorder="1" applyAlignment="1" applyProtection="1"/>
    <xf numFmtId="0" fontId="57" fillId="15" borderId="56" xfId="0" applyFont="1" applyFill="1" applyBorder="1" applyAlignment="1" applyProtection="1"/>
    <xf numFmtId="0" fontId="57" fillId="15" borderId="1" xfId="0" applyFont="1" applyFill="1" applyBorder="1" applyAlignment="1" applyProtection="1"/>
    <xf numFmtId="0" fontId="57" fillId="15" borderId="17" xfId="0" applyFont="1" applyFill="1" applyBorder="1" applyAlignment="1" applyProtection="1"/>
    <xf numFmtId="0" fontId="88" fillId="15" borderId="1" xfId="0" applyFont="1" applyFill="1" applyBorder="1" applyAlignment="1" applyProtection="1">
      <alignment horizontal="left"/>
    </xf>
    <xf numFmtId="0" fontId="34" fillId="0" borderId="0" xfId="0" applyFont="1" applyBorder="1" applyProtection="1"/>
    <xf numFmtId="0" fontId="58" fillId="19" borderId="80" xfId="0" applyFont="1" applyFill="1" applyBorder="1" applyAlignment="1" applyProtection="1">
      <alignment horizontal="left"/>
    </xf>
    <xf numFmtId="0" fontId="34" fillId="19" borderId="80" xfId="0" applyFont="1" applyFill="1" applyBorder="1" applyAlignment="1" applyProtection="1">
      <alignment horizontal="left"/>
    </xf>
    <xf numFmtId="0" fontId="57" fillId="19" borderId="80" xfId="0" quotePrefix="1" applyFont="1" applyFill="1" applyBorder="1" applyAlignment="1" applyProtection="1">
      <alignment horizontal="left"/>
    </xf>
    <xf numFmtId="3" fontId="57" fillId="19" borderId="80" xfId="0" applyNumberFormat="1" applyFont="1" applyFill="1" applyBorder="1" applyAlignment="1" applyProtection="1"/>
    <xf numFmtId="3" fontId="34" fillId="19" borderId="40" xfId="0" applyNumberFormat="1" applyFont="1" applyFill="1" applyBorder="1" applyAlignment="1" applyProtection="1"/>
    <xf numFmtId="3" fontId="34" fillId="19" borderId="41" xfId="0" applyNumberFormat="1" applyFont="1" applyFill="1" applyBorder="1" applyAlignment="1" applyProtection="1"/>
    <xf numFmtId="4" fontId="57" fillId="15" borderId="17" xfId="0" applyNumberFormat="1" applyFont="1" applyFill="1" applyBorder="1" applyAlignment="1" applyProtection="1"/>
    <xf numFmtId="3" fontId="88" fillId="19" borderId="41" xfId="0" applyNumberFormat="1" applyFont="1" applyFill="1" applyBorder="1" applyAlignment="1" applyProtection="1">
      <alignment horizontal="center"/>
    </xf>
    <xf numFmtId="176" fontId="34" fillId="0" borderId="12" xfId="0" applyNumberFormat="1" applyFont="1" applyBorder="1" applyProtection="1"/>
    <xf numFmtId="0" fontId="34" fillId="15" borderId="110" xfId="0" applyFont="1" applyFill="1" applyBorder="1" applyAlignment="1" applyProtection="1">
      <alignment horizontal="left"/>
    </xf>
    <xf numFmtId="3" fontId="34" fillId="15" borderId="110" xfId="0" applyNumberFormat="1" applyFont="1" applyFill="1" applyBorder="1" applyAlignment="1" applyProtection="1"/>
    <xf numFmtId="3" fontId="34" fillId="15" borderId="111" xfId="0" applyNumberFormat="1" applyFont="1" applyFill="1" applyBorder="1" applyAlignment="1" applyProtection="1"/>
    <xf numFmtId="3" fontId="34" fillId="15" borderId="112" xfId="0" applyNumberFormat="1" applyFont="1" applyFill="1" applyBorder="1" applyAlignment="1" applyProtection="1"/>
    <xf numFmtId="1" fontId="57" fillId="15" borderId="17" xfId="0" applyNumberFormat="1" applyFont="1" applyFill="1" applyBorder="1" applyAlignment="1" applyProtection="1">
      <alignment horizontal="right"/>
    </xf>
    <xf numFmtId="3" fontId="92" fillId="15" borderId="112" xfId="0" applyNumberFormat="1" applyFont="1" applyFill="1" applyBorder="1" applyAlignment="1" applyProtection="1">
      <alignment horizontal="center"/>
    </xf>
    <xf numFmtId="176" fontId="34" fillId="0" borderId="0" xfId="0" applyNumberFormat="1" applyFont="1" applyBorder="1" applyProtection="1"/>
    <xf numFmtId="0" fontId="34" fillId="15" borderId="57" xfId="0" applyFont="1" applyFill="1" applyBorder="1" applyAlignment="1" applyProtection="1">
      <alignment horizontal="left"/>
    </xf>
    <xf numFmtId="3" fontId="34" fillId="15" borderId="57" xfId="0" applyNumberFormat="1" applyFont="1" applyFill="1" applyBorder="1" applyAlignment="1" applyProtection="1"/>
    <xf numFmtId="3" fontId="34" fillId="15" borderId="29" xfId="0" applyNumberFormat="1" applyFont="1" applyFill="1" applyBorder="1" applyAlignment="1" applyProtection="1"/>
    <xf numFmtId="3" fontId="34" fillId="15" borderId="27" xfId="0" applyNumberFormat="1" applyFont="1" applyFill="1" applyBorder="1" applyAlignment="1" applyProtection="1"/>
    <xf numFmtId="3" fontId="92" fillId="15" borderId="27" xfId="0" applyNumberFormat="1" applyFont="1" applyFill="1" applyBorder="1" applyAlignment="1" applyProtection="1">
      <alignment horizontal="center"/>
    </xf>
    <xf numFmtId="0" fontId="34" fillId="15" borderId="52" xfId="0" applyFont="1" applyFill="1" applyBorder="1" applyAlignment="1" applyProtection="1">
      <alignment horizontal="left"/>
    </xf>
    <xf numFmtId="3" fontId="34" fillId="15" borderId="52" xfId="0" applyNumberFormat="1" applyFont="1" applyFill="1" applyBorder="1" applyAlignment="1" applyProtection="1"/>
    <xf numFmtId="3" fontId="34" fillId="15" borderId="8" xfId="0" applyNumberFormat="1" applyFont="1" applyFill="1" applyBorder="1" applyAlignment="1" applyProtection="1"/>
    <xf numFmtId="3" fontId="34" fillId="15" borderId="3" xfId="0" applyNumberFormat="1" applyFont="1" applyFill="1" applyBorder="1" applyAlignment="1" applyProtection="1"/>
    <xf numFmtId="3" fontId="92" fillId="15" borderId="3" xfId="0" applyNumberFormat="1" applyFont="1" applyFill="1" applyBorder="1" applyAlignment="1" applyProtection="1">
      <alignment horizontal="center"/>
    </xf>
    <xf numFmtId="0" fontId="34" fillId="15" borderId="10" xfId="0" applyFont="1" applyFill="1" applyBorder="1" applyAlignment="1" applyProtection="1">
      <alignment horizontal="left"/>
    </xf>
    <xf numFmtId="3" fontId="34" fillId="15" borderId="10" xfId="0" applyNumberFormat="1" applyFont="1" applyFill="1" applyBorder="1" applyAlignment="1" applyProtection="1"/>
    <xf numFmtId="3" fontId="34" fillId="15" borderId="14" xfId="0" applyNumberFormat="1" applyFont="1" applyFill="1" applyBorder="1" applyAlignment="1" applyProtection="1"/>
    <xf numFmtId="3" fontId="34" fillId="15" borderId="15" xfId="0" applyNumberFormat="1" applyFont="1" applyFill="1" applyBorder="1" applyAlignment="1" applyProtection="1"/>
    <xf numFmtId="3" fontId="92" fillId="15" borderId="15" xfId="0" applyNumberFormat="1" applyFont="1" applyFill="1" applyBorder="1" applyAlignment="1" applyProtection="1">
      <alignment horizontal="center"/>
    </xf>
    <xf numFmtId="0" fontId="34" fillId="17" borderId="53" xfId="0" applyFont="1" applyFill="1" applyBorder="1" applyAlignment="1" applyProtection="1">
      <alignment horizontal="left"/>
    </xf>
    <xf numFmtId="1" fontId="57" fillId="17" borderId="53" xfId="0" applyNumberFormat="1" applyFont="1" applyFill="1" applyBorder="1" applyAlignment="1" applyProtection="1"/>
    <xf numFmtId="3" fontId="92" fillId="17" borderId="53" xfId="0" applyNumberFormat="1" applyFont="1" applyFill="1" applyBorder="1" applyAlignment="1" applyProtection="1"/>
    <xf numFmtId="3" fontId="92" fillId="17" borderId="20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>
      <alignment horizontal="center"/>
    </xf>
    <xf numFmtId="0" fontId="34" fillId="17" borderId="55" xfId="0" applyFont="1" applyFill="1" applyBorder="1" applyAlignment="1" applyProtection="1">
      <alignment horizontal="left"/>
    </xf>
    <xf numFmtId="1" fontId="57" fillId="17" borderId="55" xfId="0" applyNumberFormat="1" applyFont="1" applyFill="1" applyBorder="1" applyAlignment="1" applyProtection="1"/>
    <xf numFmtId="3" fontId="92" fillId="17" borderId="55" xfId="0" applyNumberFormat="1" applyFont="1" applyFill="1" applyBorder="1" applyAlignment="1" applyProtection="1"/>
    <xf numFmtId="3" fontId="92" fillId="17" borderId="24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>
      <alignment horizontal="center"/>
    </xf>
    <xf numFmtId="0" fontId="34" fillId="17" borderId="113" xfId="0" applyFont="1" applyFill="1" applyBorder="1" applyAlignment="1" applyProtection="1">
      <alignment horizontal="left"/>
    </xf>
    <xf numFmtId="1" fontId="57" fillId="17" borderId="54" xfId="0" applyNumberFormat="1" applyFont="1" applyFill="1" applyBorder="1" applyAlignment="1" applyProtection="1"/>
    <xf numFmtId="3" fontId="92" fillId="17" borderId="54" xfId="0" applyNumberFormat="1" applyFont="1" applyFill="1" applyBorder="1" applyAlignment="1" applyProtection="1"/>
    <xf numFmtId="3" fontId="92" fillId="17" borderId="33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>
      <alignment horizontal="center"/>
    </xf>
    <xf numFmtId="0" fontId="34" fillId="15" borderId="114" xfId="0" applyFont="1" applyFill="1" applyBorder="1" applyAlignment="1" applyProtection="1">
      <alignment horizontal="left"/>
    </xf>
    <xf numFmtId="3" fontId="34" fillId="15" borderId="53" xfId="0" applyNumberFormat="1" applyFont="1" applyFill="1" applyBorder="1" applyAlignment="1" applyProtection="1"/>
    <xf numFmtId="3" fontId="34" fillId="15" borderId="20" xfId="0" applyNumberFormat="1" applyFont="1" applyFill="1" applyBorder="1" applyAlignment="1" applyProtection="1"/>
    <xf numFmtId="3" fontId="34" fillId="15" borderId="18" xfId="0" applyNumberFormat="1" applyFont="1" applyFill="1" applyBorder="1" applyAlignment="1" applyProtection="1"/>
    <xf numFmtId="3" fontId="92" fillId="15" borderId="18" xfId="0" applyNumberFormat="1" applyFont="1" applyFill="1" applyBorder="1" applyAlignment="1" applyProtection="1">
      <alignment horizontal="center"/>
    </xf>
    <xf numFmtId="0" fontId="34" fillId="15" borderId="115" xfId="0" applyFont="1" applyFill="1" applyBorder="1" applyAlignment="1" applyProtection="1">
      <alignment horizontal="left"/>
    </xf>
    <xf numFmtId="3" fontId="34" fillId="15" borderId="55" xfId="0" applyNumberFormat="1" applyFont="1" applyFill="1" applyBorder="1" applyAlignment="1" applyProtection="1"/>
    <xf numFmtId="3" fontId="34" fillId="15" borderId="24" xfId="0" applyNumberFormat="1" applyFont="1" applyFill="1" applyBorder="1" applyAlignment="1" applyProtection="1"/>
    <xf numFmtId="3" fontId="34" fillId="15" borderId="22" xfId="0" applyNumberFormat="1" applyFont="1" applyFill="1" applyBorder="1" applyAlignment="1" applyProtection="1"/>
    <xf numFmtId="3" fontId="92" fillId="15" borderId="22" xfId="0" applyNumberFormat="1" applyFont="1" applyFill="1" applyBorder="1" applyAlignment="1" applyProtection="1">
      <alignment horizontal="center"/>
    </xf>
    <xf numFmtId="0" fontId="34" fillId="15" borderId="116" xfId="0" applyFont="1" applyFill="1" applyBorder="1" applyAlignment="1" applyProtection="1">
      <alignment horizontal="left"/>
    </xf>
    <xf numFmtId="0" fontId="93" fillId="15" borderId="116" xfId="0" applyFont="1" applyFill="1" applyBorder="1" applyAlignment="1" applyProtection="1">
      <alignment horizontal="left"/>
    </xf>
    <xf numFmtId="0" fontId="34" fillId="15" borderId="73" xfId="0" applyFont="1" applyFill="1" applyBorder="1" applyAlignment="1" applyProtection="1">
      <alignment horizontal="left"/>
    </xf>
    <xf numFmtId="0" fontId="34" fillId="15" borderId="49" xfId="0" applyFont="1" applyFill="1" applyBorder="1" applyAlignment="1" applyProtection="1">
      <alignment horizontal="left"/>
    </xf>
    <xf numFmtId="3" fontId="34" fillId="15" borderId="91" xfId="0" applyNumberFormat="1" applyFont="1" applyFill="1" applyBorder="1" applyAlignment="1" applyProtection="1"/>
    <xf numFmtId="3" fontId="34" fillId="15" borderId="85" xfId="0" applyNumberFormat="1" applyFont="1" applyFill="1" applyBorder="1" applyAlignment="1" applyProtection="1"/>
    <xf numFmtId="3" fontId="34" fillId="15" borderId="84" xfId="0" applyNumberFormat="1" applyFont="1" applyFill="1" applyBorder="1" applyAlignment="1" applyProtection="1"/>
    <xf numFmtId="3" fontId="92" fillId="15" borderId="84" xfId="0" applyNumberFormat="1" applyFont="1" applyFill="1" applyBorder="1" applyAlignment="1" applyProtection="1">
      <alignment horizontal="center"/>
    </xf>
    <xf numFmtId="0" fontId="34" fillId="15" borderId="117" xfId="0" applyFont="1" applyFill="1" applyBorder="1" applyAlignment="1" applyProtection="1">
      <alignment horizontal="left"/>
    </xf>
    <xf numFmtId="3" fontId="34" fillId="15" borderId="117" xfId="0" applyNumberFormat="1" applyFont="1" applyFill="1" applyBorder="1" applyAlignment="1" applyProtection="1"/>
    <xf numFmtId="3" fontId="34" fillId="15" borderId="118" xfId="0" applyNumberFormat="1" applyFont="1" applyFill="1" applyBorder="1" applyAlignment="1" applyProtection="1"/>
    <xf numFmtId="3" fontId="34" fillId="15" borderId="119" xfId="0" applyNumberFormat="1" applyFont="1" applyFill="1" applyBorder="1" applyAlignment="1" applyProtection="1"/>
    <xf numFmtId="3" fontId="92" fillId="15" borderId="119" xfId="0" applyNumberFormat="1" applyFont="1" applyFill="1" applyBorder="1" applyAlignment="1" applyProtection="1">
      <alignment horizontal="center"/>
    </xf>
    <xf numFmtId="0" fontId="34" fillId="15" borderId="53" xfId="0" applyFont="1" applyFill="1" applyBorder="1" applyAlignment="1" applyProtection="1">
      <alignment horizontal="left"/>
    </xf>
    <xf numFmtId="3" fontId="34" fillId="15" borderId="53" xfId="0" quotePrefix="1" applyNumberFormat="1" applyFont="1" applyFill="1" applyBorder="1" applyAlignment="1" applyProtection="1"/>
    <xf numFmtId="3" fontId="34" fillId="15" borderId="20" xfId="0" quotePrefix="1" applyNumberFormat="1" applyFont="1" applyFill="1" applyBorder="1" applyAlignment="1" applyProtection="1"/>
    <xf numFmtId="3" fontId="34" fillId="15" borderId="18" xfId="0" quotePrefix="1" applyNumberFormat="1" applyFont="1" applyFill="1" applyBorder="1" applyAlignment="1" applyProtection="1"/>
    <xf numFmtId="1" fontId="34" fillId="15" borderId="17" xfId="0" quotePrefix="1" applyNumberFormat="1" applyFont="1" applyFill="1" applyBorder="1" applyAlignment="1" applyProtection="1">
      <alignment horizontal="right"/>
    </xf>
    <xf numFmtId="3" fontId="92" fillId="15" borderId="18" xfId="0" quotePrefix="1" applyNumberFormat="1" applyFont="1" applyFill="1" applyBorder="1" applyAlignment="1" applyProtection="1">
      <alignment horizontal="center"/>
    </xf>
    <xf numFmtId="0" fontId="34" fillId="15" borderId="54" xfId="0" applyFont="1" applyFill="1" applyBorder="1" applyAlignment="1" applyProtection="1">
      <alignment horizontal="left"/>
    </xf>
    <xf numFmtId="3" fontId="34" fillId="15" borderId="54" xfId="0" quotePrefix="1" applyNumberFormat="1" applyFont="1" applyFill="1" applyBorder="1" applyAlignment="1" applyProtection="1"/>
    <xf numFmtId="3" fontId="34" fillId="15" borderId="33" xfId="0" quotePrefix="1" applyNumberFormat="1" applyFont="1" applyFill="1" applyBorder="1" applyAlignment="1" applyProtection="1"/>
    <xf numFmtId="3" fontId="34" fillId="15" borderId="34" xfId="0" quotePrefix="1" applyNumberFormat="1" applyFont="1" applyFill="1" applyBorder="1" applyAlignment="1" applyProtection="1"/>
    <xf numFmtId="3" fontId="92" fillId="15" borderId="34" xfId="0" quotePrefix="1" applyNumberFormat="1" applyFont="1" applyFill="1" applyBorder="1" applyAlignment="1" applyProtection="1">
      <alignment horizontal="center"/>
    </xf>
    <xf numFmtId="176" fontId="34" fillId="15" borderId="0" xfId="0" applyNumberFormat="1" applyFont="1" applyFill="1" applyBorder="1" applyProtection="1"/>
    <xf numFmtId="0" fontId="58" fillId="23" borderId="80" xfId="0" quotePrefix="1" applyFont="1" applyFill="1" applyBorder="1" applyAlignment="1" applyProtection="1">
      <alignment horizontal="left"/>
    </xf>
    <xf numFmtId="0" fontId="57" fillId="23" borderId="80" xfId="0" applyFont="1" applyFill="1" applyBorder="1" applyAlignment="1" applyProtection="1">
      <alignment horizontal="left"/>
    </xf>
    <xf numFmtId="0" fontId="57" fillId="23" borderId="80" xfId="0" quotePrefix="1" applyFont="1" applyFill="1" applyBorder="1" applyAlignment="1" applyProtection="1">
      <alignment horizontal="left"/>
    </xf>
    <xf numFmtId="3" fontId="57" fillId="23" borderId="80" xfId="0" applyNumberFormat="1" applyFont="1" applyFill="1" applyBorder="1" applyAlignment="1" applyProtection="1"/>
    <xf numFmtId="3" fontId="34" fillId="23" borderId="40" xfId="0" applyNumberFormat="1" applyFont="1" applyFill="1" applyBorder="1" applyAlignment="1" applyProtection="1"/>
    <xf numFmtId="3" fontId="34" fillId="23" borderId="41" xfId="0" applyNumberFormat="1" applyFont="1" applyFill="1" applyBorder="1" applyAlignment="1" applyProtection="1"/>
    <xf numFmtId="3" fontId="88" fillId="23" borderId="41" xfId="0" applyNumberFormat="1" applyFont="1" applyFill="1" applyBorder="1" applyAlignment="1" applyProtection="1">
      <alignment horizontal="center"/>
    </xf>
    <xf numFmtId="176" fontId="34" fillId="0" borderId="0" xfId="0" applyNumberFormat="1" applyFont="1" applyProtection="1"/>
    <xf numFmtId="176" fontId="34" fillId="15" borderId="0" xfId="0" applyNumberFormat="1" applyFont="1" applyFill="1" applyProtection="1"/>
    <xf numFmtId="176" fontId="34" fillId="32" borderId="0" xfId="0" applyNumberFormat="1" applyFont="1" applyFill="1" applyBorder="1" applyProtection="1"/>
    <xf numFmtId="176" fontId="57" fillId="32" borderId="0" xfId="0" applyNumberFormat="1" applyFont="1" applyFill="1" applyBorder="1" applyProtection="1"/>
    <xf numFmtId="1" fontId="57" fillId="15" borderId="0" xfId="0" applyNumberFormat="1" applyFont="1" applyFill="1" applyBorder="1" applyAlignment="1" applyProtection="1">
      <alignment horizontal="right"/>
    </xf>
    <xf numFmtId="0" fontId="34" fillId="15" borderId="55" xfId="0" quotePrefix="1" applyFont="1" applyFill="1" applyBorder="1" applyAlignment="1" applyProtection="1">
      <alignment horizontal="left"/>
    </xf>
    <xf numFmtId="0" fontId="34" fillId="15" borderId="55" xfId="0" applyFont="1" applyFill="1" applyBorder="1" applyAlignment="1" applyProtection="1">
      <alignment horizontal="left"/>
    </xf>
    <xf numFmtId="0" fontId="34" fillId="15" borderId="57" xfId="0" quotePrefix="1" applyFont="1" applyFill="1" applyBorder="1" applyAlignment="1" applyProtection="1">
      <alignment horizontal="left"/>
    </xf>
    <xf numFmtId="0" fontId="34" fillId="24" borderId="52" xfId="0" applyFont="1" applyFill="1" applyBorder="1" applyAlignment="1" applyProtection="1">
      <alignment horizontal="left"/>
    </xf>
    <xf numFmtId="3" fontId="34" fillId="24" borderId="52" xfId="0" applyNumberFormat="1" applyFont="1" applyFill="1" applyBorder="1" applyAlignment="1" applyProtection="1"/>
    <xf numFmtId="3" fontId="34" fillId="24" borderId="8" xfId="0" applyNumberFormat="1" applyFont="1" applyFill="1" applyBorder="1" applyAlignment="1" applyProtection="1"/>
    <xf numFmtId="3" fontId="34" fillId="24" borderId="3" xfId="0" applyNumberFormat="1" applyFont="1" applyFill="1" applyBorder="1" applyAlignment="1" applyProtection="1"/>
    <xf numFmtId="3" fontId="92" fillId="24" borderId="3" xfId="0" applyNumberFormat="1" applyFont="1" applyFill="1" applyBorder="1" applyAlignment="1" applyProtection="1">
      <alignment horizontal="center"/>
    </xf>
    <xf numFmtId="0" fontId="34" fillId="15" borderId="120" xfId="0" quotePrefix="1" applyFont="1" applyFill="1" applyBorder="1" applyAlignment="1" applyProtection="1">
      <alignment horizontal="left"/>
    </xf>
    <xf numFmtId="0" fontId="34" fillId="15" borderId="120" xfId="0" applyFont="1" applyFill="1" applyBorder="1" applyAlignment="1" applyProtection="1">
      <alignment horizontal="left"/>
    </xf>
    <xf numFmtId="3" fontId="34" fillId="15" borderId="120" xfId="0" applyNumberFormat="1" applyFont="1" applyFill="1" applyBorder="1" applyAlignment="1" applyProtection="1"/>
    <xf numFmtId="3" fontId="34" fillId="15" borderId="101" xfId="0" applyNumberFormat="1" applyFont="1" applyFill="1" applyBorder="1" applyAlignment="1" applyProtection="1"/>
    <xf numFmtId="3" fontId="34" fillId="15" borderId="98" xfId="0" applyNumberFormat="1" applyFont="1" applyFill="1" applyBorder="1" applyAlignment="1" applyProtection="1"/>
    <xf numFmtId="3" fontId="92" fillId="15" borderId="98" xfId="0" applyNumberFormat="1" applyFont="1" applyFill="1" applyBorder="1" applyAlignment="1" applyProtection="1">
      <alignment horizontal="center"/>
    </xf>
    <xf numFmtId="0" fontId="93" fillId="15" borderId="57" xfId="0" applyFont="1" applyFill="1" applyBorder="1" applyAlignment="1" applyProtection="1">
      <alignment horizontal="left"/>
    </xf>
    <xf numFmtId="0" fontId="34" fillId="24" borderId="53" xfId="0" applyFont="1" applyFill="1" applyBorder="1" applyAlignment="1" applyProtection="1">
      <alignment horizontal="left"/>
    </xf>
    <xf numFmtId="0" fontId="34" fillId="24" borderId="53" xfId="0" quotePrefix="1" applyFont="1" applyFill="1" applyBorder="1" applyAlignment="1" applyProtection="1">
      <alignment horizontal="left"/>
    </xf>
    <xf numFmtId="3" fontId="34" fillId="24" borderId="53" xfId="0" applyNumberFormat="1" applyFont="1" applyFill="1" applyBorder="1" applyAlignment="1" applyProtection="1"/>
    <xf numFmtId="3" fontId="34" fillId="24" borderId="20" xfId="0" applyNumberFormat="1" applyFont="1" applyFill="1" applyBorder="1" applyAlignment="1" applyProtection="1"/>
    <xf numFmtId="3" fontId="34" fillId="24" borderId="18" xfId="0" applyNumberFormat="1" applyFont="1" applyFill="1" applyBorder="1" applyAlignment="1" applyProtection="1"/>
    <xf numFmtId="3" fontId="92" fillId="24" borderId="18" xfId="0" applyNumberFormat="1" applyFont="1" applyFill="1" applyBorder="1" applyAlignment="1" applyProtection="1">
      <alignment horizontal="center"/>
    </xf>
    <xf numFmtId="0" fontId="34" fillId="24" borderId="54" xfId="0" applyFont="1" applyFill="1" applyBorder="1" applyAlignment="1" applyProtection="1">
      <alignment horizontal="left"/>
    </xf>
    <xf numFmtId="0" fontId="93" fillId="24" borderId="113" xfId="0" applyFont="1" applyFill="1" applyBorder="1" applyAlignment="1" applyProtection="1">
      <alignment horizontal="left"/>
    </xf>
    <xf numFmtId="0" fontId="34" fillId="24" borderId="54" xfId="0" quotePrefix="1" applyFont="1" applyFill="1" applyBorder="1" applyAlignment="1" applyProtection="1">
      <alignment horizontal="left"/>
    </xf>
    <xf numFmtId="3" fontId="34" fillId="24" borderId="54" xfId="0" applyNumberFormat="1" applyFont="1" applyFill="1" applyBorder="1" applyAlignment="1" applyProtection="1"/>
    <xf numFmtId="3" fontId="34" fillId="24" borderId="33" xfId="0" applyNumberFormat="1" applyFont="1" applyFill="1" applyBorder="1" applyAlignment="1" applyProtection="1"/>
    <xf numFmtId="3" fontId="34" fillId="24" borderId="34" xfId="0" applyNumberFormat="1" applyFont="1" applyFill="1" applyBorder="1" applyAlignment="1" applyProtection="1"/>
    <xf numFmtId="3" fontId="92" fillId="24" borderId="34" xfId="0" applyNumberFormat="1" applyFont="1" applyFill="1" applyBorder="1" applyAlignment="1" applyProtection="1">
      <alignment horizontal="center"/>
    </xf>
    <xf numFmtId="0" fontId="94" fillId="15" borderId="0" xfId="0" applyFont="1" applyFill="1" applyProtection="1"/>
    <xf numFmtId="0" fontId="34" fillId="15" borderId="73" xfId="0" quotePrefix="1" applyFont="1" applyFill="1" applyBorder="1" applyAlignment="1" applyProtection="1">
      <alignment horizontal="left"/>
    </xf>
    <xf numFmtId="3" fontId="34" fillId="15" borderId="73" xfId="0" quotePrefix="1" applyNumberFormat="1" applyFont="1" applyFill="1" applyBorder="1" applyAlignment="1" applyProtection="1"/>
    <xf numFmtId="3" fontId="34" fillId="15" borderId="56" xfId="0" quotePrefix="1" applyNumberFormat="1" applyFont="1" applyFill="1" applyBorder="1" applyAlignment="1" applyProtection="1"/>
    <xf numFmtId="3" fontId="34" fillId="15" borderId="1" xfId="0" quotePrefix="1" applyNumberFormat="1" applyFont="1" applyFill="1" applyBorder="1" applyAlignment="1" applyProtection="1"/>
    <xf numFmtId="3" fontId="92" fillId="15" borderId="1" xfId="0" quotePrefix="1" applyNumberFormat="1" applyFont="1" applyFill="1" applyBorder="1" applyAlignment="1" applyProtection="1">
      <alignment horizontal="center"/>
    </xf>
    <xf numFmtId="0" fontId="58" fillId="26" borderId="80" xfId="0" applyFont="1" applyFill="1" applyBorder="1" applyAlignment="1" applyProtection="1">
      <alignment horizontal="left"/>
    </xf>
    <xf numFmtId="0" fontId="57" fillId="26" borderId="80" xfId="0" applyFont="1" applyFill="1" applyBorder="1" applyAlignment="1" applyProtection="1">
      <alignment horizontal="left"/>
    </xf>
    <xf numFmtId="3" fontId="57" fillId="26" borderId="80" xfId="0" applyNumberFormat="1" applyFont="1" applyFill="1" applyBorder="1" applyAlignment="1" applyProtection="1"/>
    <xf numFmtId="3" fontId="34" fillId="26" borderId="40" xfId="0" applyNumberFormat="1" applyFont="1" applyFill="1" applyBorder="1" applyAlignment="1" applyProtection="1"/>
    <xf numFmtId="3" fontId="34" fillId="26" borderId="41" xfId="0" applyNumberFormat="1" applyFont="1" applyFill="1" applyBorder="1" applyAlignment="1" applyProtection="1"/>
    <xf numFmtId="3" fontId="182" fillId="26" borderId="41" xfId="2" applyNumberFormat="1" applyFont="1" applyFill="1" applyBorder="1" applyAlignment="1" applyProtection="1">
      <alignment vertical="center"/>
    </xf>
    <xf numFmtId="3" fontId="92" fillId="26" borderId="41" xfId="0" applyNumberFormat="1" applyFont="1" applyFill="1" applyBorder="1" applyAlignment="1" applyProtection="1">
      <alignment horizontal="center"/>
    </xf>
    <xf numFmtId="3" fontId="34" fillId="15" borderId="120" xfId="0" quotePrefix="1" applyNumberFormat="1" applyFont="1" applyFill="1" applyBorder="1" applyAlignment="1" applyProtection="1"/>
    <xf numFmtId="3" fontId="34" fillId="15" borderId="101" xfId="0" quotePrefix="1" applyNumberFormat="1" applyFont="1" applyFill="1" applyBorder="1" applyAlignment="1" applyProtection="1"/>
    <xf numFmtId="3" fontId="34" fillId="15" borderId="98" xfId="0" quotePrefix="1" applyNumberFormat="1" applyFont="1" applyFill="1" applyBorder="1" applyAlignment="1" applyProtection="1"/>
    <xf numFmtId="3" fontId="92" fillId="15" borderId="98" xfId="0" quotePrefix="1" applyNumberFormat="1" applyFont="1" applyFill="1" applyBorder="1" applyAlignment="1" applyProtection="1">
      <alignment horizontal="center"/>
    </xf>
    <xf numFmtId="3" fontId="34" fillId="15" borderId="55" xfId="0" quotePrefix="1" applyNumberFormat="1" applyFont="1" applyFill="1" applyBorder="1" applyAlignment="1" applyProtection="1"/>
    <xf numFmtId="3" fontId="34" fillId="15" borderId="24" xfId="0" quotePrefix="1" applyNumberFormat="1" applyFont="1" applyFill="1" applyBorder="1" applyAlignment="1" applyProtection="1"/>
    <xf numFmtId="3" fontId="34" fillId="15" borderId="22" xfId="0" quotePrefix="1" applyNumberFormat="1" applyFont="1" applyFill="1" applyBorder="1" applyAlignment="1" applyProtection="1"/>
    <xf numFmtId="3" fontId="92" fillId="15" borderId="22" xfId="0" quotePrefix="1" applyNumberFormat="1" applyFont="1" applyFill="1" applyBorder="1" applyAlignment="1" applyProtection="1">
      <alignment horizontal="center"/>
    </xf>
    <xf numFmtId="3" fontId="34" fillId="15" borderId="57" xfId="0" quotePrefix="1" applyNumberFormat="1" applyFont="1" applyFill="1" applyBorder="1" applyAlignment="1" applyProtection="1"/>
    <xf numFmtId="3" fontId="34" fillId="15" borderId="29" xfId="0" quotePrefix="1" applyNumberFormat="1" applyFont="1" applyFill="1" applyBorder="1" applyAlignment="1" applyProtection="1"/>
    <xf numFmtId="3" fontId="34" fillId="15" borderId="27" xfId="0" quotePrefix="1" applyNumberFormat="1" applyFont="1" applyFill="1" applyBorder="1" applyAlignment="1" applyProtection="1"/>
    <xf numFmtId="3" fontId="92" fillId="15" borderId="27" xfId="0" quotePrefix="1" applyNumberFormat="1" applyFont="1" applyFill="1" applyBorder="1" applyAlignment="1" applyProtection="1">
      <alignment horizontal="center"/>
    </xf>
    <xf numFmtId="0" fontId="34" fillId="34" borderId="52" xfId="0" applyFont="1" applyFill="1" applyBorder="1" applyAlignment="1" applyProtection="1">
      <alignment horizontal="left"/>
    </xf>
    <xf numFmtId="0" fontId="34" fillId="34" borderId="52" xfId="0" quotePrefix="1" applyFont="1" applyFill="1" applyBorder="1" applyAlignment="1" applyProtection="1">
      <alignment horizontal="left"/>
    </xf>
    <xf numFmtId="3" fontId="34" fillId="34" borderId="52" xfId="0" quotePrefix="1" applyNumberFormat="1" applyFont="1" applyFill="1" applyBorder="1" applyAlignment="1" applyProtection="1"/>
    <xf numFmtId="3" fontId="34" fillId="34" borderId="8" xfId="0" quotePrefix="1" applyNumberFormat="1" applyFont="1" applyFill="1" applyBorder="1" applyAlignment="1" applyProtection="1"/>
    <xf numFmtId="3" fontId="34" fillId="34" borderId="3" xfId="0" quotePrefix="1" applyNumberFormat="1" applyFont="1" applyFill="1" applyBorder="1" applyAlignment="1" applyProtection="1"/>
    <xf numFmtId="3" fontId="92" fillId="34" borderId="3" xfId="0" quotePrefix="1" applyNumberFormat="1" applyFont="1" applyFill="1" applyBorder="1" applyAlignment="1" applyProtection="1">
      <alignment horizontal="center"/>
    </xf>
    <xf numFmtId="175" fontId="34" fillId="15" borderId="120" xfId="16" applyFont="1" applyFill="1" applyBorder="1" applyAlignment="1" applyProtection="1">
      <alignment horizontal="left"/>
    </xf>
    <xf numFmtId="0" fontId="93" fillId="15" borderId="120" xfId="0" applyFont="1" applyFill="1" applyBorder="1" applyAlignment="1" applyProtection="1">
      <alignment horizontal="left"/>
    </xf>
    <xf numFmtId="0" fontId="34" fillId="15" borderId="54" xfId="0" quotePrefix="1" applyFont="1" applyFill="1" applyBorder="1" applyAlignment="1" applyProtection="1">
      <alignment horizontal="left"/>
    </xf>
    <xf numFmtId="0" fontId="58" fillId="24" borderId="80" xfId="0" quotePrefix="1" applyFont="1" applyFill="1" applyBorder="1" applyAlignment="1" applyProtection="1">
      <alignment horizontal="left"/>
    </xf>
    <xf numFmtId="0" fontId="57" fillId="24" borderId="80" xfId="0" applyFont="1" applyFill="1" applyBorder="1" applyAlignment="1" applyProtection="1">
      <alignment horizontal="left"/>
    </xf>
    <xf numFmtId="0" fontId="57" fillId="24" borderId="80" xfId="0" quotePrefix="1" applyFont="1" applyFill="1" applyBorder="1" applyAlignment="1" applyProtection="1">
      <alignment horizontal="left"/>
    </xf>
    <xf numFmtId="3" fontId="57" fillId="24" borderId="80" xfId="0" applyNumberFormat="1" applyFont="1" applyFill="1" applyBorder="1" applyAlignment="1" applyProtection="1"/>
    <xf numFmtId="3" fontId="34" fillId="24" borderId="40" xfId="0" applyNumberFormat="1" applyFont="1" applyFill="1" applyBorder="1" applyAlignment="1" applyProtection="1"/>
    <xf numFmtId="3" fontId="34" fillId="24" borderId="41" xfId="0" applyNumberFormat="1" applyFont="1" applyFill="1" applyBorder="1" applyAlignment="1" applyProtection="1"/>
    <xf numFmtId="3" fontId="92" fillId="24" borderId="41" xfId="0" applyNumberFormat="1" applyFont="1" applyFill="1" applyBorder="1" applyAlignment="1" applyProtection="1">
      <alignment horizontal="center"/>
    </xf>
    <xf numFmtId="0" fontId="58" fillId="19" borderId="92" xfId="0" applyFont="1" applyFill="1" applyBorder="1" applyAlignment="1" applyProtection="1">
      <alignment horizontal="left"/>
    </xf>
    <xf numFmtId="0" fontId="57" fillId="19" borderId="92" xfId="0" applyFont="1" applyFill="1" applyBorder="1" applyAlignment="1" applyProtection="1">
      <alignment horizontal="left"/>
    </xf>
    <xf numFmtId="187" fontId="57" fillId="19" borderId="92" xfId="0" applyNumberFormat="1" applyFont="1" applyFill="1" applyBorder="1" applyAlignment="1" applyProtection="1"/>
    <xf numFmtId="187" fontId="34" fillId="17" borderId="87" xfId="0" applyNumberFormat="1" applyFont="1" applyFill="1" applyBorder="1" applyAlignment="1" applyProtection="1"/>
    <xf numFmtId="187" fontId="34" fillId="17" borderId="93" xfId="0" applyNumberFormat="1" applyFont="1" applyFill="1" applyBorder="1" applyAlignment="1" applyProtection="1"/>
    <xf numFmtId="3" fontId="92" fillId="19" borderId="93" xfId="0" applyNumberFormat="1" applyFont="1" applyFill="1" applyBorder="1" applyAlignment="1" applyProtection="1">
      <alignment horizontal="center"/>
    </xf>
    <xf numFmtId="0" fontId="201" fillId="35" borderId="31" xfId="6" applyFont="1" applyFill="1" applyBorder="1" applyAlignment="1" applyProtection="1">
      <alignment horizontal="center"/>
    </xf>
    <xf numFmtId="0" fontId="86" fillId="15" borderId="16" xfId="0" quotePrefix="1" applyFont="1" applyFill="1" applyBorder="1" applyAlignment="1" applyProtection="1">
      <alignment horizontal="left"/>
    </xf>
    <xf numFmtId="187" fontId="202" fillId="15" borderId="16" xfId="0" quotePrefix="1" applyNumberFormat="1" applyFont="1" applyFill="1" applyBorder="1" applyAlignment="1" applyProtection="1"/>
    <xf numFmtId="187" fontId="203" fillId="15" borderId="16" xfId="0" quotePrefix="1" applyNumberFormat="1" applyFont="1" applyFill="1" applyBorder="1" applyAlignment="1" applyProtection="1"/>
    <xf numFmtId="3" fontId="92" fillId="15" borderId="15" xfId="0" quotePrefix="1" applyNumberFormat="1" applyFont="1" applyFill="1" applyBorder="1" applyAlignment="1" applyProtection="1">
      <alignment horizontal="center"/>
    </xf>
    <xf numFmtId="0" fontId="57" fillId="19" borderId="80" xfId="0" applyFont="1" applyFill="1" applyBorder="1" applyAlignment="1" applyProtection="1">
      <alignment horizontal="left"/>
    </xf>
    <xf numFmtId="187" fontId="57" fillId="19" borderId="80" xfId="0" applyNumberFormat="1" applyFont="1" applyFill="1" applyBorder="1" applyAlignment="1" applyProtection="1">
      <alignment horizontal="right"/>
    </xf>
    <xf numFmtId="187" fontId="34" fillId="17" borderId="40" xfId="0" applyNumberFormat="1" applyFont="1" applyFill="1" applyBorder="1" applyAlignment="1" applyProtection="1">
      <alignment horizontal="right"/>
    </xf>
    <xf numFmtId="187" fontId="34" fillId="17" borderId="41" xfId="0" applyNumberFormat="1" applyFont="1" applyFill="1" applyBorder="1" applyAlignment="1" applyProtection="1">
      <alignment horizontal="right"/>
    </xf>
    <xf numFmtId="3" fontId="92" fillId="19" borderId="41" xfId="0" applyNumberFormat="1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left"/>
    </xf>
    <xf numFmtId="3" fontId="57" fillId="15" borderId="73" xfId="0" applyNumberFormat="1" applyFont="1" applyFill="1" applyBorder="1" applyAlignment="1" applyProtection="1">
      <alignment horizontal="right"/>
    </xf>
    <xf numFmtId="3" fontId="57" fillId="36" borderId="73" xfId="0" applyNumberFormat="1" applyFont="1" applyFill="1" applyBorder="1" applyAlignment="1" applyProtection="1">
      <alignment horizontal="right"/>
    </xf>
    <xf numFmtId="3" fontId="34" fillId="15" borderId="56" xfId="0" applyNumberFormat="1" applyFont="1" applyFill="1" applyBorder="1" applyAlignment="1" applyProtection="1">
      <alignment horizontal="right"/>
    </xf>
    <xf numFmtId="3" fontId="34" fillId="15" borderId="1" xfId="0" applyNumberFormat="1" applyFont="1" applyFill="1" applyBorder="1" applyAlignment="1" applyProtection="1">
      <alignment horizontal="right"/>
    </xf>
    <xf numFmtId="3" fontId="92" fillId="15" borderId="1" xfId="0" applyNumberFormat="1" applyFont="1" applyFill="1" applyBorder="1" applyAlignment="1" applyProtection="1">
      <alignment horizontal="center"/>
    </xf>
    <xf numFmtId="0" fontId="86" fillId="15" borderId="99" xfId="0" applyFont="1" applyFill="1" applyBorder="1" applyProtection="1"/>
    <xf numFmtId="176" fontId="34" fillId="0" borderId="99" xfId="0" applyNumberFormat="1" applyFont="1" applyBorder="1" applyProtection="1"/>
    <xf numFmtId="0" fontId="86" fillId="15" borderId="23" xfId="0" applyFont="1" applyFill="1" applyBorder="1" applyProtection="1"/>
    <xf numFmtId="0" fontId="34" fillId="31" borderId="53" xfId="0" applyFont="1" applyFill="1" applyBorder="1" applyAlignment="1" applyProtection="1">
      <alignment horizontal="left"/>
    </xf>
    <xf numFmtId="3" fontId="34" fillId="31" borderId="53" xfId="0" quotePrefix="1" applyNumberFormat="1" applyFont="1" applyFill="1" applyBorder="1" applyAlignment="1" applyProtection="1"/>
    <xf numFmtId="3" fontId="34" fillId="31" borderId="20" xfId="0" quotePrefix="1" applyNumberFormat="1" applyFont="1" applyFill="1" applyBorder="1" applyAlignment="1" applyProtection="1"/>
    <xf numFmtId="3" fontId="34" fillId="31" borderId="18" xfId="0" quotePrefix="1" applyNumberFormat="1" applyFont="1" applyFill="1" applyBorder="1" applyAlignment="1" applyProtection="1"/>
    <xf numFmtId="3" fontId="92" fillId="31" borderId="18" xfId="0" quotePrefix="1" applyNumberFormat="1" applyFont="1" applyFill="1" applyBorder="1" applyAlignment="1" applyProtection="1">
      <alignment horizontal="center"/>
    </xf>
    <xf numFmtId="176" fontId="34" fillId="0" borderId="23" xfId="0" applyNumberFormat="1" applyFont="1" applyBorder="1" applyProtection="1"/>
    <xf numFmtId="0" fontId="34" fillId="31" borderId="55" xfId="0" applyFont="1" applyFill="1" applyBorder="1" applyAlignment="1" applyProtection="1">
      <alignment horizontal="left"/>
    </xf>
    <xf numFmtId="3" fontId="34" fillId="31" borderId="55" xfId="0" quotePrefix="1" applyNumberFormat="1" applyFont="1" applyFill="1" applyBorder="1" applyAlignment="1" applyProtection="1"/>
    <xf numFmtId="3" fontId="34" fillId="31" borderId="24" xfId="0" quotePrefix="1" applyNumberFormat="1" applyFont="1" applyFill="1" applyBorder="1" applyAlignment="1" applyProtection="1"/>
    <xf numFmtId="3" fontId="34" fillId="31" borderId="22" xfId="0" quotePrefix="1" applyNumberFormat="1" applyFont="1" applyFill="1" applyBorder="1" applyAlignment="1" applyProtection="1"/>
    <xf numFmtId="3" fontId="92" fillId="31" borderId="22" xfId="0" quotePrefix="1" applyNumberFormat="1" applyFont="1" applyFill="1" applyBorder="1" applyAlignment="1" applyProtection="1">
      <alignment horizontal="center"/>
    </xf>
    <xf numFmtId="176" fontId="34" fillId="31" borderId="55" xfId="0" applyNumberFormat="1" applyFont="1" applyFill="1" applyBorder="1" applyProtection="1"/>
    <xf numFmtId="176" fontId="34" fillId="31" borderId="54" xfId="0" applyNumberFormat="1" applyFont="1" applyFill="1" applyBorder="1" applyProtection="1"/>
    <xf numFmtId="3" fontId="34" fillId="31" borderId="54" xfId="0" quotePrefix="1" applyNumberFormat="1" applyFont="1" applyFill="1" applyBorder="1" applyAlignment="1" applyProtection="1"/>
    <xf numFmtId="3" fontId="34" fillId="31" borderId="33" xfId="0" quotePrefix="1" applyNumberFormat="1" applyFont="1" applyFill="1" applyBorder="1" applyAlignment="1" applyProtection="1"/>
    <xf numFmtId="3" fontId="34" fillId="31" borderId="34" xfId="0" quotePrefix="1" applyNumberFormat="1" applyFont="1" applyFill="1" applyBorder="1" applyAlignment="1" applyProtection="1"/>
    <xf numFmtId="3" fontId="92" fillId="31" borderId="34" xfId="0" quotePrefix="1" applyNumberFormat="1" applyFont="1" applyFill="1" applyBorder="1" applyAlignment="1" applyProtection="1">
      <alignment horizontal="center"/>
    </xf>
    <xf numFmtId="0" fontId="34" fillId="31" borderId="54" xfId="0" applyFont="1" applyFill="1" applyBorder="1" applyAlignment="1" applyProtection="1">
      <alignment horizontal="left"/>
    </xf>
    <xf numFmtId="0" fontId="34" fillId="31" borderId="53" xfId="0" quotePrefix="1" applyFont="1" applyFill="1" applyBorder="1" applyAlignment="1" applyProtection="1">
      <alignment horizontal="left"/>
    </xf>
    <xf numFmtId="0" fontId="57" fillId="31" borderId="54" xfId="0" applyFont="1" applyFill="1" applyBorder="1" applyAlignment="1" applyProtection="1">
      <alignment horizontal="left"/>
    </xf>
    <xf numFmtId="0" fontId="57" fillId="15" borderId="120" xfId="0" quotePrefix="1" applyFont="1" applyFill="1" applyBorder="1" applyAlignment="1" applyProtection="1">
      <alignment horizontal="left"/>
    </xf>
    <xf numFmtId="176" fontId="34" fillId="15" borderId="55" xfId="0" applyNumberFormat="1" applyFont="1" applyFill="1" applyBorder="1" applyProtection="1"/>
    <xf numFmtId="0" fontId="86" fillId="15" borderId="38" xfId="0" applyFont="1" applyFill="1" applyBorder="1" applyProtection="1"/>
    <xf numFmtId="0" fontId="34" fillId="31" borderId="121" xfId="0" applyFont="1" applyFill="1" applyBorder="1" applyAlignment="1" applyProtection="1">
      <alignment horizontal="left"/>
    </xf>
    <xf numFmtId="176" fontId="34" fillId="0" borderId="38" xfId="0" applyNumberFormat="1" applyFont="1" applyBorder="1" applyProtection="1"/>
    <xf numFmtId="176" fontId="34" fillId="15" borderId="122" xfId="0" applyNumberFormat="1" applyFont="1" applyFill="1" applyBorder="1" applyProtection="1"/>
    <xf numFmtId="1" fontId="57" fillId="15" borderId="123" xfId="0" applyNumberFormat="1" applyFont="1" applyFill="1" applyBorder="1" applyAlignment="1" applyProtection="1"/>
    <xf numFmtId="1" fontId="34" fillId="15" borderId="0" xfId="0" quotePrefix="1" applyNumberFormat="1" applyFont="1" applyFill="1" applyBorder="1" applyAlignment="1" applyProtection="1">
      <alignment horizontal="right"/>
    </xf>
    <xf numFmtId="0" fontId="34" fillId="15" borderId="124" xfId="0" applyFont="1" applyFill="1" applyBorder="1" applyAlignment="1" applyProtection="1">
      <alignment horizontal="left"/>
    </xf>
    <xf numFmtId="0" fontId="34" fillId="15" borderId="122" xfId="0" applyFont="1" applyFill="1" applyBorder="1" applyAlignment="1" applyProtection="1">
      <alignment horizontal="left"/>
    </xf>
    <xf numFmtId="1" fontId="57" fillId="15" borderId="125" xfId="0" applyNumberFormat="1" applyFont="1" applyFill="1" applyBorder="1" applyProtection="1"/>
    <xf numFmtId="1" fontId="57" fillId="15" borderId="126" xfId="0" applyNumberFormat="1" applyFont="1" applyFill="1" applyBorder="1" applyProtection="1"/>
    <xf numFmtId="3" fontId="34" fillId="15" borderId="0" xfId="0" applyNumberFormat="1" applyFont="1" applyFill="1" applyBorder="1" applyProtection="1"/>
    <xf numFmtId="0" fontId="86" fillId="15" borderId="96" xfId="0" quotePrefix="1" applyFont="1" applyFill="1" applyBorder="1" applyAlignment="1" applyProtection="1">
      <alignment horizontal="left"/>
    </xf>
    <xf numFmtId="187" fontId="202" fillId="15" borderId="96" xfId="0" quotePrefix="1" applyNumberFormat="1" applyFont="1" applyFill="1" applyBorder="1" applyAlignment="1" applyProtection="1"/>
    <xf numFmtId="187" fontId="203" fillId="15" borderId="96" xfId="0" quotePrefix="1" applyNumberFormat="1" applyFont="1" applyFill="1" applyBorder="1" applyAlignment="1" applyProtection="1"/>
    <xf numFmtId="0" fontId="34" fillId="15" borderId="0" xfId="0" applyFont="1" applyFill="1" applyBorder="1" applyAlignment="1" applyProtection="1">
      <alignment horizontal="left"/>
    </xf>
    <xf numFmtId="1" fontId="57" fillId="15" borderId="0" xfId="0" applyNumberFormat="1" applyFont="1" applyFill="1" applyBorder="1" applyProtection="1"/>
    <xf numFmtId="0" fontId="3" fillId="15" borderId="0" xfId="2" applyFont="1" applyFill="1" applyBorder="1" applyAlignment="1" applyProtection="1">
      <alignment horizontal="left" vertical="center"/>
    </xf>
    <xf numFmtId="1" fontId="57" fillId="15" borderId="12" xfId="0" applyNumberFormat="1" applyFont="1" applyFill="1" applyBorder="1" applyProtection="1"/>
    <xf numFmtId="0" fontId="34" fillId="15" borderId="0" xfId="0" applyFont="1" applyFill="1" applyBorder="1" applyAlignment="1" applyProtection="1">
      <alignment horizontal="right"/>
    </xf>
    <xf numFmtId="0" fontId="91" fillId="15" borderId="0" xfId="0" applyFont="1" applyFill="1" applyBorder="1" applyAlignment="1" applyProtection="1">
      <alignment horizontal="center"/>
    </xf>
    <xf numFmtId="0" fontId="91" fillId="15" borderId="0" xfId="0" applyFont="1" applyFill="1" applyBorder="1" applyAlignment="1" applyProtection="1">
      <alignment horizontal="left"/>
    </xf>
    <xf numFmtId="1" fontId="95" fillId="15" borderId="0" xfId="0" applyNumberFormat="1" applyFont="1" applyFill="1" applyBorder="1" applyProtection="1"/>
    <xf numFmtId="0" fontId="96" fillId="15" borderId="0" xfId="0" applyFont="1" applyFill="1" applyProtection="1"/>
    <xf numFmtId="0" fontId="92" fillId="15" borderId="0" xfId="0" applyFont="1" applyFill="1" applyBorder="1" applyAlignment="1" applyProtection="1">
      <alignment horizontal="right"/>
    </xf>
    <xf numFmtId="3" fontId="87" fillId="15" borderId="0" xfId="0" applyNumberFormat="1" applyFont="1" applyFill="1" applyProtection="1"/>
    <xf numFmtId="1" fontId="57" fillId="15" borderId="99" xfId="0" applyNumberFormat="1" applyFont="1" applyFill="1" applyBorder="1" applyProtection="1"/>
    <xf numFmtId="0" fontId="57" fillId="15" borderId="0" xfId="0" applyFont="1" applyFill="1" applyBorder="1" applyAlignment="1" applyProtection="1">
      <alignment horizontal="left"/>
    </xf>
    <xf numFmtId="1" fontId="92" fillId="15" borderId="0" xfId="0" applyNumberFormat="1" applyFont="1" applyFill="1" applyBorder="1" applyAlignment="1" applyProtection="1">
      <alignment horizontal="right"/>
    </xf>
    <xf numFmtId="3" fontId="87" fillId="15" borderId="99" xfId="0" applyNumberFormat="1" applyFont="1" applyFill="1" applyBorder="1" applyProtection="1"/>
    <xf numFmtId="176" fontId="88" fillId="15" borderId="0" xfId="0" quotePrefix="1" applyNumberFormat="1" applyFont="1" applyFill="1" applyBorder="1" applyAlignment="1" applyProtection="1">
      <alignment horizontal="left"/>
    </xf>
    <xf numFmtId="3" fontId="57" fillId="15" borderId="0" xfId="0" applyNumberFormat="1" applyFont="1" applyFill="1" applyBorder="1" applyProtection="1"/>
    <xf numFmtId="0" fontId="92" fillId="15" borderId="0" xfId="0" quotePrefix="1" applyFont="1" applyFill="1" applyBorder="1" applyAlignment="1" applyProtection="1">
      <alignment horizontal="left"/>
    </xf>
    <xf numFmtId="0" fontId="86" fillId="32" borderId="0" xfId="0" applyFont="1" applyFill="1" applyProtection="1"/>
    <xf numFmtId="0" fontId="87" fillId="32" borderId="0" xfId="0" applyFont="1" applyFill="1" applyProtection="1"/>
    <xf numFmtId="0" fontId="86" fillId="17" borderId="0" xfId="5" applyFont="1" applyFill="1" applyBorder="1" applyProtection="1"/>
    <xf numFmtId="0" fontId="156" fillId="17" borderId="0" xfId="2" quotePrefix="1" applyFont="1" applyFill="1" applyAlignment="1" applyProtection="1">
      <alignment vertical="center"/>
    </xf>
    <xf numFmtId="0" fontId="86" fillId="17" borderId="0" xfId="5" applyFont="1" applyFill="1" applyProtection="1"/>
    <xf numFmtId="0" fontId="204" fillId="17" borderId="0" xfId="8" applyFont="1" applyFill="1" applyProtection="1"/>
    <xf numFmtId="0" fontId="155" fillId="17" borderId="0" xfId="5" applyFont="1" applyFill="1" applyAlignment="1" applyProtection="1">
      <alignment horizontal="center" vertical="center"/>
    </xf>
    <xf numFmtId="0" fontId="205" fillId="17" borderId="0" xfId="14" applyFont="1" applyFill="1" applyBorder="1" applyAlignment="1" applyProtection="1">
      <alignment horizontal="left"/>
    </xf>
    <xf numFmtId="0" fontId="156" fillId="12" borderId="0" xfId="14" applyFont="1" applyFill="1" applyAlignment="1" applyProtection="1">
      <alignment horizontal="left"/>
    </xf>
    <xf numFmtId="0" fontId="87" fillId="17" borderId="0" xfId="5" applyFont="1" applyFill="1" applyBorder="1" applyProtection="1"/>
    <xf numFmtId="0" fontId="154" fillId="17" borderId="0" xfId="0" applyNumberFormat="1" applyFont="1" applyFill="1" applyBorder="1" applyAlignment="1" applyProtection="1">
      <alignment horizontal="left"/>
    </xf>
    <xf numFmtId="0" fontId="155" fillId="17" borderId="0" xfId="5" applyNumberFormat="1" applyFont="1" applyFill="1" applyAlignment="1" applyProtection="1">
      <alignment horizontal="center" vertical="center"/>
    </xf>
    <xf numFmtId="0" fontId="87" fillId="17" borderId="0" xfId="5" applyNumberFormat="1" applyFont="1" applyFill="1" applyBorder="1" applyProtection="1"/>
    <xf numFmtId="0" fontId="34" fillId="32" borderId="0" xfId="5" applyFont="1" applyFill="1" applyBorder="1" applyProtection="1"/>
    <xf numFmtId="0" fontId="86" fillId="32" borderId="0" xfId="5" applyFont="1" applyFill="1" applyBorder="1" applyProtection="1"/>
    <xf numFmtId="0" fontId="87" fillId="17" borderId="0" xfId="5" applyFont="1" applyFill="1" applyAlignment="1" applyProtection="1">
      <alignment horizontal="right"/>
    </xf>
    <xf numFmtId="185" fontId="206" fillId="15" borderId="3" xfId="8" applyNumberFormat="1" applyFont="1" applyFill="1" applyBorder="1" applyAlignment="1" applyProtection="1">
      <alignment horizontal="center" vertical="center"/>
    </xf>
    <xf numFmtId="184" fontId="198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Font="1" applyFill="1" applyBorder="1" applyAlignment="1" applyProtection="1">
      <alignment horizontal="center"/>
    </xf>
    <xf numFmtId="0" fontId="31" fillId="17" borderId="0" xfId="8" applyFont="1" applyFill="1" applyProtection="1"/>
    <xf numFmtId="0" fontId="151" fillId="15" borderId="3" xfId="0" applyNumberFormat="1" applyFont="1" applyFill="1" applyBorder="1" applyAlignment="1" applyProtection="1">
      <alignment horizontal="center" vertical="center"/>
    </xf>
    <xf numFmtId="0" fontId="200" fillId="15" borderId="3" xfId="2" applyNumberFormat="1" applyFont="1" applyFill="1" applyBorder="1" applyAlignment="1" applyProtection="1">
      <alignment horizontal="center" vertical="center"/>
    </xf>
    <xf numFmtId="0" fontId="31" fillId="17" borderId="0" xfId="8" applyNumberFormat="1" applyFont="1" applyFill="1" applyProtection="1"/>
    <xf numFmtId="0" fontId="31" fillId="32" borderId="0" xfId="8" applyFont="1" applyFill="1" applyProtection="1"/>
    <xf numFmtId="0" fontId="12" fillId="17" borderId="0" xfId="2" quotePrefix="1" applyFont="1" applyFill="1" applyAlignment="1" applyProtection="1">
      <alignment vertical="center"/>
    </xf>
    <xf numFmtId="0" fontId="87" fillId="17" borderId="0" xfId="5" quotePrefix="1" applyFont="1" applyFill="1" applyAlignment="1" applyProtection="1">
      <alignment horizontal="left"/>
    </xf>
    <xf numFmtId="0" fontId="87" fillId="17" borderId="0" xfId="5" quotePrefix="1" applyNumberFormat="1" applyFont="1" applyFill="1" applyAlignment="1" applyProtection="1">
      <alignment horizontal="left"/>
    </xf>
    <xf numFmtId="0" fontId="198" fillId="17" borderId="0" xfId="2" quotePrefix="1" applyFont="1" applyFill="1" applyBorder="1" applyAlignment="1" applyProtection="1"/>
    <xf numFmtId="0" fontId="207" fillId="17" borderId="0" xfId="5" applyFont="1" applyFill="1" applyBorder="1" applyAlignment="1" applyProtection="1">
      <alignment horizontal="right"/>
    </xf>
    <xf numFmtId="0" fontId="208" fillId="17" borderId="0" xfId="8" applyFont="1" applyFill="1" applyBorder="1" applyAlignment="1" applyProtection="1">
      <alignment horizontal="right"/>
    </xf>
    <xf numFmtId="184" fontId="209" fillId="15" borderId="3" xfId="14" applyNumberFormat="1" applyFont="1" applyFill="1" applyBorder="1" applyAlignment="1" applyProtection="1">
      <alignment horizontal="center" vertical="center"/>
    </xf>
    <xf numFmtId="0" fontId="206" fillId="17" borderId="0" xfId="14" applyFont="1" applyFill="1" applyBorder="1" applyAlignment="1" applyProtection="1">
      <alignment horizontal="left"/>
    </xf>
    <xf numFmtId="0" fontId="6" fillId="17" borderId="0" xfId="8" applyFont="1" applyFill="1" applyBorder="1" applyAlignment="1" applyProtection="1">
      <alignment horizontal="right"/>
    </xf>
    <xf numFmtId="0" fontId="210" fillId="17" borderId="0" xfId="8" applyFont="1" applyFill="1" applyBorder="1" applyAlignment="1" applyProtection="1">
      <alignment horizontal="center"/>
    </xf>
    <xf numFmtId="187" fontId="211" fillId="17" borderId="0" xfId="15" applyNumberFormat="1" applyFont="1" applyFill="1" applyBorder="1" applyAlignment="1" applyProtection="1"/>
    <xf numFmtId="38" fontId="211" fillId="17" borderId="0" xfId="15" applyNumberFormat="1" applyFont="1" applyFill="1" applyBorder="1" applyProtection="1"/>
    <xf numFmtId="0" fontId="211" fillId="17" borderId="0" xfId="15" applyNumberFormat="1" applyFont="1" applyFill="1" applyAlignment="1" applyProtection="1"/>
    <xf numFmtId="0" fontId="207" fillId="17" borderId="0" xfId="5" quotePrefix="1" applyFont="1" applyFill="1" applyBorder="1" applyAlignment="1" applyProtection="1">
      <alignment horizontal="left"/>
    </xf>
    <xf numFmtId="0" fontId="212" fillId="17" borderId="0" xfId="5" applyFont="1" applyFill="1" applyBorder="1" applyAlignment="1" applyProtection="1"/>
    <xf numFmtId="177" fontId="213" fillId="15" borderId="3" xfId="2" applyNumberFormat="1" applyFont="1" applyFill="1" applyBorder="1" applyAlignment="1" applyProtection="1">
      <alignment horizontal="center" vertical="center"/>
    </xf>
    <xf numFmtId="0" fontId="214" fillId="35" borderId="0" xfId="5" quotePrefix="1" applyFont="1" applyFill="1" applyAlignment="1" applyProtection="1">
      <alignment horizontal="center"/>
    </xf>
    <xf numFmtId="177" fontId="102" fillId="15" borderId="3" xfId="2" applyNumberFormat="1" applyFont="1" applyFill="1" applyBorder="1" applyAlignment="1" applyProtection="1">
      <alignment horizontal="center" vertical="center"/>
    </xf>
    <xf numFmtId="0" fontId="34" fillId="17" borderId="0" xfId="5" applyNumberFormat="1" applyFont="1" applyFill="1" applyBorder="1" applyProtection="1"/>
    <xf numFmtId="0" fontId="34" fillId="17" borderId="0" xfId="5" applyFont="1" applyFill="1" applyBorder="1" applyProtection="1"/>
    <xf numFmtId="0" fontId="57" fillId="17" borderId="47" xfId="5" applyFont="1" applyFill="1" applyBorder="1" applyProtection="1"/>
    <xf numFmtId="176" fontId="57" fillId="17" borderId="0" xfId="5" applyNumberFormat="1" applyFont="1" applyFill="1" applyBorder="1" applyProtection="1"/>
    <xf numFmtId="0" fontId="57" fillId="17" borderId="47" xfId="5" applyNumberFormat="1" applyFont="1" applyFill="1" applyBorder="1" applyProtection="1"/>
    <xf numFmtId="176" fontId="57" fillId="17" borderId="0" xfId="5" applyNumberFormat="1" applyFont="1" applyFill="1" applyBorder="1" applyAlignment="1" applyProtection="1">
      <alignment horizontal="left"/>
    </xf>
    <xf numFmtId="193" fontId="57" fillId="15" borderId="95" xfId="5" quotePrefix="1" applyNumberFormat="1" applyFont="1" applyFill="1" applyBorder="1" applyAlignment="1" applyProtection="1">
      <alignment horizontal="center"/>
    </xf>
    <xf numFmtId="193" fontId="57" fillId="15" borderId="96" xfId="5" quotePrefix="1" applyNumberFormat="1" applyFont="1" applyFill="1" applyBorder="1" applyAlignment="1" applyProtection="1">
      <alignment horizontal="center"/>
    </xf>
    <xf numFmtId="193" fontId="57" fillId="15" borderId="97" xfId="5" quotePrefix="1" applyNumberFormat="1" applyFont="1" applyFill="1" applyBorder="1" applyAlignment="1" applyProtection="1">
      <alignment horizontal="center"/>
    </xf>
    <xf numFmtId="193" fontId="174" fillId="19" borderId="117" xfId="5" quotePrefix="1" applyNumberFormat="1" applyFont="1" applyFill="1" applyBorder="1" applyAlignment="1" applyProtection="1">
      <alignment horizontal="center" wrapText="1"/>
    </xf>
    <xf numFmtId="193" fontId="173" fillId="19" borderId="117" xfId="5" quotePrefix="1" applyNumberFormat="1" applyFont="1" applyFill="1" applyBorder="1" applyAlignment="1" applyProtection="1">
      <alignment horizontal="center" vertical="center" wrapText="1"/>
    </xf>
    <xf numFmtId="193" fontId="215" fillId="37" borderId="117" xfId="5" quotePrefix="1" applyNumberFormat="1" applyFont="1" applyFill="1" applyBorder="1" applyAlignment="1" applyProtection="1">
      <alignment horizontal="center" vertical="center" wrapText="1"/>
    </xf>
    <xf numFmtId="193" fontId="153" fillId="37" borderId="117" xfId="5" quotePrefix="1" applyNumberFormat="1" applyFont="1" applyFill="1" applyBorder="1" applyAlignment="1" applyProtection="1">
      <alignment horizontal="center" vertical="center" wrapText="1"/>
    </xf>
    <xf numFmtId="193" fontId="216" fillId="38" borderId="117" xfId="5" quotePrefix="1" applyNumberFormat="1" applyFont="1" applyFill="1" applyBorder="1" applyAlignment="1" applyProtection="1">
      <alignment horizontal="center" wrapText="1"/>
    </xf>
    <xf numFmtId="193" fontId="57" fillId="15" borderId="127" xfId="5" quotePrefix="1" applyNumberFormat="1" applyFont="1" applyFill="1" applyBorder="1" applyAlignment="1" applyProtection="1">
      <alignment horizontal="center" wrapText="1"/>
    </xf>
    <xf numFmtId="176" fontId="57" fillId="17" borderId="17" xfId="5" applyNumberFormat="1" applyFont="1" applyFill="1" applyBorder="1" applyAlignment="1" applyProtection="1">
      <alignment horizontal="center" vertical="center" wrapText="1"/>
    </xf>
    <xf numFmtId="0" fontId="91" fillId="15" borderId="117" xfId="5" quotePrefix="1" applyNumberFormat="1" applyFont="1" applyFill="1" applyBorder="1" applyAlignment="1" applyProtection="1">
      <alignment horizontal="center" wrapText="1"/>
    </xf>
    <xf numFmtId="0" fontId="57" fillId="15" borderId="117" xfId="5" quotePrefix="1" applyNumberFormat="1" applyFont="1" applyFill="1" applyBorder="1" applyAlignment="1" applyProtection="1">
      <alignment horizontal="center" wrapText="1"/>
    </xf>
    <xf numFmtId="0" fontId="58" fillId="15" borderId="122" xfId="5" quotePrefix="1" applyFont="1" applyFill="1" applyBorder="1" applyAlignment="1" applyProtection="1">
      <alignment horizontal="left" vertical="top"/>
    </xf>
    <xf numFmtId="0" fontId="58" fillId="15" borderId="47" xfId="5" quotePrefix="1" applyFont="1" applyFill="1" applyBorder="1" applyAlignment="1" applyProtection="1">
      <alignment horizontal="center" vertical="top"/>
    </xf>
    <xf numFmtId="0" fontId="58" fillId="15" borderId="48" xfId="5" quotePrefix="1" applyFont="1" applyFill="1" applyBorder="1" applyAlignment="1" applyProtection="1">
      <alignment horizontal="center" vertical="top"/>
    </xf>
    <xf numFmtId="194" fontId="174" fillId="19" borderId="123" xfId="5" quotePrefix="1" applyNumberFormat="1" applyFont="1" applyFill="1" applyBorder="1" applyAlignment="1" applyProtection="1">
      <alignment horizontal="center"/>
    </xf>
    <xf numFmtId="177" fontId="217" fillId="19" borderId="123" xfId="5" quotePrefix="1" applyNumberFormat="1" applyFont="1" applyFill="1" applyBorder="1" applyAlignment="1" applyProtection="1">
      <alignment horizontal="center"/>
    </xf>
    <xf numFmtId="194" fontId="155" fillId="37" borderId="123" xfId="5" quotePrefix="1" applyNumberFormat="1" applyFont="1" applyFill="1" applyBorder="1" applyAlignment="1" applyProtection="1">
      <alignment horizontal="center"/>
    </xf>
    <xf numFmtId="177" fontId="153" fillId="37" borderId="123" xfId="5" quotePrefix="1" applyNumberFormat="1" applyFont="1" applyFill="1" applyBorder="1" applyAlignment="1" applyProtection="1">
      <alignment horizontal="center"/>
    </xf>
    <xf numFmtId="177" fontId="87" fillId="17" borderId="0" xfId="5" applyNumberFormat="1" applyFont="1" applyFill="1" applyAlignment="1" applyProtection="1">
      <alignment horizontal="right"/>
    </xf>
    <xf numFmtId="177" fontId="216" fillId="38" borderId="123" xfId="5" quotePrefix="1" applyNumberFormat="1" applyFont="1" applyFill="1" applyBorder="1" applyAlignment="1" applyProtection="1">
      <alignment horizontal="center"/>
    </xf>
    <xf numFmtId="177" fontId="57" fillId="15" borderId="128" xfId="5" quotePrefix="1" applyNumberFormat="1" applyFont="1" applyFill="1" applyBorder="1" applyAlignment="1" applyProtection="1">
      <alignment horizontal="center"/>
    </xf>
    <xf numFmtId="0" fontId="57" fillId="17" borderId="17" xfId="5" applyFont="1" applyFill="1" applyBorder="1" applyAlignment="1" applyProtection="1">
      <alignment horizontal="center"/>
    </xf>
    <xf numFmtId="194" fontId="34" fillId="15" borderId="123" xfId="5" quotePrefix="1" applyNumberFormat="1" applyFont="1" applyFill="1" applyBorder="1" applyAlignment="1" applyProtection="1">
      <alignment horizontal="center"/>
    </xf>
    <xf numFmtId="0" fontId="34" fillId="17" borderId="0" xfId="5" applyFont="1" applyFill="1" applyProtection="1"/>
    <xf numFmtId="0" fontId="34" fillId="15" borderId="11" xfId="5" applyFont="1" applyFill="1" applyBorder="1" applyAlignment="1" applyProtection="1">
      <alignment horizontal="left"/>
    </xf>
    <xf numFmtId="0" fontId="34" fillId="15" borderId="0" xfId="5" applyFont="1" applyFill="1" applyBorder="1" applyAlignment="1" applyProtection="1">
      <alignment horizontal="center"/>
    </xf>
    <xf numFmtId="0" fontId="34" fillId="15" borderId="2" xfId="5" applyFont="1" applyFill="1" applyBorder="1" applyAlignment="1" applyProtection="1">
      <alignment horizontal="center"/>
    </xf>
    <xf numFmtId="0" fontId="34" fillId="15" borderId="52" xfId="5" quotePrefix="1" applyFont="1" applyFill="1" applyBorder="1" applyAlignment="1" applyProtection="1">
      <alignment horizontal="center"/>
    </xf>
    <xf numFmtId="0" fontId="57" fillId="15" borderId="52" xfId="5" quotePrefix="1" applyFont="1" applyFill="1" applyBorder="1" applyAlignment="1" applyProtection="1">
      <alignment horizontal="center"/>
    </xf>
    <xf numFmtId="0" fontId="57" fillId="15" borderId="129" xfId="5" quotePrefix="1" applyFont="1" applyFill="1" applyBorder="1" applyAlignment="1" applyProtection="1">
      <alignment horizontal="center"/>
    </xf>
    <xf numFmtId="0" fontId="86" fillId="17" borderId="17" xfId="5" applyFont="1" applyFill="1" applyBorder="1" applyProtection="1"/>
    <xf numFmtId="0" fontId="34" fillId="15" borderId="52" xfId="5" quotePrefix="1" applyNumberFormat="1" applyFont="1" applyFill="1" applyBorder="1" applyAlignment="1" applyProtection="1">
      <alignment horizontal="center"/>
    </xf>
    <xf numFmtId="0" fontId="57" fillId="15" borderId="52" xfId="5" quotePrefix="1" applyNumberFormat="1" applyFont="1" applyFill="1" applyBorder="1" applyAlignment="1" applyProtection="1">
      <alignment horizontal="center"/>
    </xf>
    <xf numFmtId="0" fontId="88" fillId="15" borderId="31" xfId="5" quotePrefix="1" applyFont="1" applyFill="1" applyBorder="1" applyAlignment="1" applyProtection="1">
      <alignment horizontal="left"/>
    </xf>
    <xf numFmtId="0" fontId="88" fillId="15" borderId="16" xfId="5" quotePrefix="1" applyFont="1" applyFill="1" applyBorder="1" applyAlignment="1" applyProtection="1">
      <alignment horizontal="left"/>
    </xf>
    <xf numFmtId="0" fontId="88" fillId="15" borderId="89" xfId="5" quotePrefix="1" applyFont="1" applyFill="1" applyBorder="1" applyAlignment="1" applyProtection="1">
      <alignment horizontal="left"/>
    </xf>
    <xf numFmtId="0" fontId="218" fillId="17" borderId="0" xfId="5" applyFont="1" applyFill="1" applyBorder="1" applyProtection="1"/>
    <xf numFmtId="38" fontId="63" fillId="15" borderId="17" xfId="15" applyNumberFormat="1" applyFont="1" applyFill="1" applyBorder="1" applyAlignment="1" applyProtection="1"/>
    <xf numFmtId="38" fontId="63" fillId="15" borderId="0" xfId="15" applyNumberFormat="1" applyFont="1" applyFill="1" applyBorder="1" applyAlignment="1" applyProtection="1"/>
    <xf numFmtId="38" fontId="63" fillId="15" borderId="2" xfId="15" applyNumberFormat="1" applyFont="1" applyFill="1" applyBorder="1" applyAlignment="1" applyProtection="1"/>
    <xf numFmtId="195" fontId="34" fillId="15" borderId="91" xfId="5" applyNumberFormat="1" applyFont="1" applyFill="1" applyBorder="1" applyAlignment="1" applyProtection="1"/>
    <xf numFmtId="195" fontId="57" fillId="15" borderId="91" xfId="5" applyNumberFormat="1" applyFont="1" applyFill="1" applyBorder="1" applyAlignment="1" applyProtection="1"/>
    <xf numFmtId="195" fontId="87" fillId="17" borderId="0" xfId="5" applyNumberFormat="1" applyFont="1" applyFill="1" applyAlignment="1" applyProtection="1">
      <alignment horizontal="right"/>
    </xf>
    <xf numFmtId="195" fontId="34" fillId="15" borderId="130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>
      <alignment horizontal="right"/>
    </xf>
    <xf numFmtId="38" fontId="6" fillId="15" borderId="17" xfId="15" applyNumberFormat="1" applyFont="1" applyFill="1" applyBorder="1" applyAlignment="1" applyProtection="1"/>
    <xf numFmtId="38" fontId="6" fillId="15" borderId="0" xfId="15" applyNumberFormat="1" applyFont="1" applyFill="1" applyBorder="1" applyAlignment="1" applyProtection="1"/>
    <xf numFmtId="38" fontId="6" fillId="15" borderId="2" xfId="15" applyNumberFormat="1" applyFont="1" applyFill="1" applyBorder="1" applyAlignment="1" applyProtection="1"/>
    <xf numFmtId="195" fontId="34" fillId="15" borderId="73" xfId="5" applyNumberFormat="1" applyFont="1" applyFill="1" applyBorder="1" applyAlignment="1" applyProtection="1"/>
    <xf numFmtId="195" fontId="57" fillId="15" borderId="73" xfId="5" applyNumberFormat="1" applyFont="1" applyFill="1" applyBorder="1" applyAlignment="1" applyProtection="1"/>
    <xf numFmtId="195" fontId="34" fillId="15" borderId="131" xfId="5" applyNumberFormat="1" applyFont="1" applyFill="1" applyBorder="1" applyAlignment="1" applyProtection="1"/>
    <xf numFmtId="38" fontId="3" fillId="15" borderId="132" xfId="15" applyNumberFormat="1" applyFont="1" applyFill="1" applyBorder="1" applyAlignment="1" applyProtection="1"/>
    <xf numFmtId="38" fontId="3" fillId="15" borderId="99" xfId="15" applyNumberFormat="1" applyFont="1" applyFill="1" applyBorder="1" applyAlignment="1" applyProtection="1"/>
    <xf numFmtId="38" fontId="3" fillId="15" borderId="133" xfId="15" applyNumberFormat="1" applyFont="1" applyFill="1" applyBorder="1" applyAlignment="1" applyProtection="1"/>
    <xf numFmtId="195" fontId="34" fillId="15" borderId="120" xfId="5" applyNumberFormat="1" applyFont="1" applyFill="1" applyBorder="1" applyAlignment="1" applyProtection="1"/>
    <xf numFmtId="195" fontId="57" fillId="15" borderId="120" xfId="5" applyNumberFormat="1" applyFont="1" applyFill="1" applyBorder="1" applyAlignment="1" applyProtection="1"/>
    <xf numFmtId="195" fontId="57" fillId="15" borderId="134" xfId="5" applyNumberFormat="1" applyFont="1" applyFill="1" applyBorder="1" applyAlignment="1" applyProtection="1"/>
    <xf numFmtId="38" fontId="3" fillId="15" borderId="115" xfId="15" applyNumberFormat="1" applyFont="1" applyFill="1" applyBorder="1" applyAlignment="1" applyProtection="1"/>
    <xf numFmtId="38" fontId="3" fillId="15" borderId="23" xfId="15" applyNumberFormat="1" applyFont="1" applyFill="1" applyBorder="1" applyAlignment="1" applyProtection="1"/>
    <xf numFmtId="38" fontId="3" fillId="15" borderId="102" xfId="15" applyNumberFormat="1" applyFont="1" applyFill="1" applyBorder="1" applyAlignment="1" applyProtection="1"/>
    <xf numFmtId="195" fontId="34" fillId="15" borderId="55" xfId="5" applyNumberFormat="1" applyFont="1" applyFill="1" applyBorder="1" applyAlignment="1" applyProtection="1"/>
    <xf numFmtId="195" fontId="57" fillId="15" borderId="55" xfId="5" applyNumberFormat="1" applyFont="1" applyFill="1" applyBorder="1" applyAlignment="1" applyProtection="1"/>
    <xf numFmtId="195" fontId="57" fillId="15" borderId="135" xfId="5" applyNumberFormat="1" applyFont="1" applyFill="1" applyBorder="1" applyAlignment="1" applyProtection="1"/>
    <xf numFmtId="38" fontId="3" fillId="15" borderId="113" xfId="15" applyNumberFormat="1" applyFont="1" applyFill="1" applyBorder="1" applyAlignment="1" applyProtection="1"/>
    <xf numFmtId="38" fontId="3" fillId="15" borderId="32" xfId="15" applyNumberFormat="1" applyFont="1" applyFill="1" applyBorder="1" applyAlignment="1" applyProtection="1"/>
    <xf numFmtId="38" fontId="3" fillId="15" borderId="39" xfId="15" applyNumberFormat="1" applyFont="1" applyFill="1" applyBorder="1" applyAlignment="1" applyProtection="1"/>
    <xf numFmtId="195" fontId="34" fillId="15" borderId="57" xfId="5" applyNumberFormat="1" applyFont="1" applyFill="1" applyBorder="1" applyAlignment="1" applyProtection="1"/>
    <xf numFmtId="195" fontId="57" fillId="15" borderId="57" xfId="5" applyNumberFormat="1" applyFont="1" applyFill="1" applyBorder="1" applyAlignment="1" applyProtection="1"/>
    <xf numFmtId="195" fontId="57" fillId="15" borderId="136" xfId="5" applyNumberFormat="1" applyFont="1" applyFill="1" applyBorder="1" applyAlignment="1" applyProtection="1"/>
    <xf numFmtId="38" fontId="6" fillId="8" borderId="31" xfId="15" applyNumberFormat="1" applyFont="1" applyFill="1" applyBorder="1" applyAlignment="1" applyProtection="1"/>
    <xf numFmtId="38" fontId="6" fillId="8" borderId="16" xfId="15" applyNumberFormat="1" applyFont="1" applyFill="1" applyBorder="1" applyAlignment="1" applyProtection="1"/>
    <xf numFmtId="38" fontId="6" fillId="8" borderId="89" xfId="15" applyNumberFormat="1" applyFont="1" applyFill="1" applyBorder="1" applyAlignment="1" applyProtection="1"/>
    <xf numFmtId="195" fontId="34" fillId="17" borderId="52" xfId="5" applyNumberFormat="1" applyFont="1" applyFill="1" applyBorder="1" applyAlignment="1" applyProtection="1"/>
    <xf numFmtId="195" fontId="57" fillId="17" borderId="52" xfId="5" applyNumberFormat="1" applyFont="1" applyFill="1" applyBorder="1" applyAlignment="1" applyProtection="1"/>
    <xf numFmtId="195" fontId="57" fillId="17" borderId="129" xfId="5" applyNumberFormat="1" applyFont="1" applyFill="1" applyBorder="1" applyAlignment="1" applyProtection="1"/>
    <xf numFmtId="195" fontId="57" fillId="15" borderId="130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left"/>
    </xf>
    <xf numFmtId="0" fontId="34" fillId="15" borderId="50" xfId="5" applyFont="1" applyFill="1" applyBorder="1" applyAlignment="1" applyProtection="1">
      <alignment horizontal="left"/>
    </xf>
    <xf numFmtId="0" fontId="34" fillId="15" borderId="51" xfId="5" applyFont="1" applyFill="1" applyBorder="1" applyAlignment="1" applyProtection="1">
      <alignment horizontal="left"/>
    </xf>
    <xf numFmtId="195" fontId="57" fillId="15" borderId="131" xfId="5" applyNumberFormat="1" applyFont="1" applyFill="1" applyBorder="1" applyAlignment="1" applyProtection="1"/>
    <xf numFmtId="0" fontId="34" fillId="15" borderId="114" xfId="5" applyFont="1" applyFill="1" applyBorder="1" applyAlignment="1" applyProtection="1">
      <alignment horizontal="center"/>
    </xf>
    <xf numFmtId="0" fontId="34" fillId="15" borderId="19" xfId="5" applyFont="1" applyFill="1" applyBorder="1" applyAlignment="1" applyProtection="1">
      <alignment horizontal="center"/>
    </xf>
    <xf numFmtId="0" fontId="34" fillId="15" borderId="137" xfId="5" applyFont="1" applyFill="1" applyBorder="1" applyAlignment="1" applyProtection="1">
      <alignment horizontal="center"/>
    </xf>
    <xf numFmtId="38" fontId="6" fillId="21" borderId="49" xfId="15" applyNumberFormat="1" applyFont="1" applyFill="1" applyBorder="1" applyAlignment="1" applyProtection="1"/>
    <xf numFmtId="38" fontId="6" fillId="21" borderId="0" xfId="15" applyNumberFormat="1" applyFont="1" applyFill="1" applyBorder="1" applyAlignment="1" applyProtection="1"/>
    <xf numFmtId="38" fontId="6" fillId="21" borderId="2" xfId="15" applyNumberFormat="1" applyFont="1" applyFill="1" applyBorder="1" applyAlignment="1" applyProtection="1"/>
    <xf numFmtId="195" fontId="34" fillId="21" borderId="91" xfId="5" applyNumberFormat="1" applyFont="1" applyFill="1" applyBorder="1" applyAlignment="1" applyProtection="1"/>
    <xf numFmtId="195" fontId="57" fillId="21" borderId="91" xfId="5" applyNumberFormat="1" applyFont="1" applyFill="1" applyBorder="1" applyAlignment="1" applyProtection="1"/>
    <xf numFmtId="195" fontId="57" fillId="21" borderId="130" xfId="5" applyNumberFormat="1" applyFont="1" applyFill="1" applyBorder="1" applyAlignment="1" applyProtection="1"/>
    <xf numFmtId="38" fontId="6" fillId="21" borderId="49" xfId="15" applyNumberFormat="1" applyFont="1" applyFill="1" applyBorder="1" applyAlignment="1" applyProtection="1">
      <alignment horizontal="center"/>
    </xf>
    <xf numFmtId="38" fontId="6" fillId="21" borderId="50" xfId="15" applyNumberFormat="1" applyFont="1" applyFill="1" applyBorder="1" applyAlignment="1" applyProtection="1">
      <alignment horizontal="center"/>
    </xf>
    <xf numFmtId="38" fontId="6" fillId="21" borderId="51" xfId="15" applyNumberFormat="1" applyFont="1" applyFill="1" applyBorder="1" applyAlignment="1" applyProtection="1">
      <alignment horizontal="center"/>
    </xf>
    <xf numFmtId="38" fontId="3" fillId="21" borderId="132" xfId="15" applyNumberFormat="1" applyFont="1" applyFill="1" applyBorder="1" applyAlignment="1" applyProtection="1"/>
    <xf numFmtId="38" fontId="3" fillId="21" borderId="0" xfId="15" applyNumberFormat="1" applyFont="1" applyFill="1" applyBorder="1" applyAlignment="1" applyProtection="1"/>
    <xf numFmtId="38" fontId="3" fillId="21" borderId="2" xfId="15" applyNumberFormat="1" applyFont="1" applyFill="1" applyBorder="1" applyAlignment="1" applyProtection="1"/>
    <xf numFmtId="195" fontId="34" fillId="21" borderId="120" xfId="5" applyNumberFormat="1" applyFont="1" applyFill="1" applyBorder="1" applyAlignment="1" applyProtection="1"/>
    <xf numFmtId="195" fontId="57" fillId="21" borderId="120" xfId="5" applyNumberFormat="1" applyFont="1" applyFill="1" applyBorder="1" applyAlignment="1" applyProtection="1"/>
    <xf numFmtId="195" fontId="57" fillId="21" borderId="134" xfId="5" applyNumberFormat="1" applyFont="1" applyFill="1" applyBorder="1" applyAlignment="1" applyProtection="1"/>
    <xf numFmtId="38" fontId="3" fillId="21" borderId="132" xfId="15" applyNumberFormat="1" applyFont="1" applyFill="1" applyBorder="1" applyAlignment="1" applyProtection="1">
      <alignment horizontal="center"/>
    </xf>
    <xf numFmtId="38" fontId="3" fillId="21" borderId="99" xfId="15" applyNumberFormat="1" applyFont="1" applyFill="1" applyBorder="1" applyAlignment="1" applyProtection="1">
      <alignment horizontal="center"/>
    </xf>
    <xf numFmtId="38" fontId="3" fillId="21" borderId="133" xfId="15" applyNumberFormat="1" applyFont="1" applyFill="1" applyBorder="1" applyAlignment="1" applyProtection="1">
      <alignment horizontal="center"/>
    </xf>
    <xf numFmtId="38" fontId="3" fillId="21" borderId="115" xfId="15" applyNumberFormat="1" applyFont="1" applyFill="1" applyBorder="1" applyAlignment="1" applyProtection="1"/>
    <xf numFmtId="195" fontId="34" fillId="21" borderId="55" xfId="5" applyNumberFormat="1" applyFont="1" applyFill="1" applyBorder="1" applyAlignment="1" applyProtection="1"/>
    <xf numFmtId="195" fontId="57" fillId="21" borderId="55" xfId="5" applyNumberFormat="1" applyFont="1" applyFill="1" applyBorder="1" applyAlignment="1" applyProtection="1"/>
    <xf numFmtId="195" fontId="57" fillId="21" borderId="135" xfId="5" applyNumberFormat="1" applyFont="1" applyFill="1" applyBorder="1" applyAlignment="1" applyProtection="1"/>
    <xf numFmtId="38" fontId="3" fillId="21" borderId="115" xfId="15" applyNumberFormat="1" applyFont="1" applyFill="1" applyBorder="1" applyAlignment="1" applyProtection="1">
      <alignment horizontal="center"/>
    </xf>
    <xf numFmtId="38" fontId="3" fillId="21" borderId="23" xfId="15" applyNumberFormat="1" applyFont="1" applyFill="1" applyBorder="1" applyAlignment="1" applyProtection="1">
      <alignment horizontal="center"/>
    </xf>
    <xf numFmtId="38" fontId="3" fillId="21" borderId="102" xfId="15" applyNumberFormat="1" applyFont="1" applyFill="1" applyBorder="1" applyAlignment="1" applyProtection="1">
      <alignment horizontal="center"/>
    </xf>
    <xf numFmtId="38" fontId="3" fillId="21" borderId="116" xfId="15" applyNumberFormat="1" applyFont="1" applyFill="1" applyBorder="1" applyAlignment="1" applyProtection="1"/>
    <xf numFmtId="195" fontId="34" fillId="21" borderId="57" xfId="5" applyNumberFormat="1" applyFont="1" applyFill="1" applyBorder="1" applyAlignment="1" applyProtection="1"/>
    <xf numFmtId="195" fontId="57" fillId="21" borderId="57" xfId="5" applyNumberFormat="1" applyFont="1" applyFill="1" applyBorder="1" applyAlignment="1" applyProtection="1"/>
    <xf numFmtId="195" fontId="57" fillId="21" borderId="136" xfId="5" applyNumberFormat="1" applyFont="1" applyFill="1" applyBorder="1" applyAlignment="1" applyProtection="1"/>
    <xf numFmtId="38" fontId="3" fillId="21" borderId="116" xfId="15" applyNumberFormat="1" applyFont="1" applyFill="1" applyBorder="1" applyAlignment="1" applyProtection="1">
      <alignment horizontal="center"/>
    </xf>
    <xf numFmtId="38" fontId="3" fillId="21" borderId="38" xfId="15" applyNumberFormat="1" applyFont="1" applyFill="1" applyBorder="1" applyAlignment="1" applyProtection="1">
      <alignment horizontal="center"/>
    </xf>
    <xf numFmtId="38" fontId="3" fillId="21" borderId="138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/>
    <xf numFmtId="38" fontId="14" fillId="21" borderId="19" xfId="15" applyNumberFormat="1" applyFont="1" applyFill="1" applyBorder="1" applyAlignment="1" applyProtection="1"/>
    <xf numFmtId="38" fontId="14" fillId="21" borderId="137" xfId="15" applyNumberFormat="1" applyFont="1" applyFill="1" applyBorder="1" applyAlignment="1" applyProtection="1"/>
    <xf numFmtId="195" fontId="91" fillId="21" borderId="53" xfId="5" applyNumberFormat="1" applyFont="1" applyFill="1" applyBorder="1" applyAlignment="1" applyProtection="1"/>
    <xf numFmtId="195" fontId="95" fillId="21" borderId="53" xfId="5" applyNumberFormat="1" applyFont="1" applyFill="1" applyBorder="1" applyAlignment="1" applyProtection="1"/>
    <xf numFmtId="195" fontId="95" fillId="21" borderId="139" xfId="5" applyNumberFormat="1" applyFont="1" applyFill="1" applyBorder="1" applyAlignment="1" applyProtection="1"/>
    <xf numFmtId="38" fontId="14" fillId="21" borderId="115" xfId="15" applyNumberFormat="1" applyFont="1" applyFill="1" applyBorder="1" applyAlignment="1" applyProtection="1"/>
    <xf numFmtId="38" fontId="14" fillId="21" borderId="23" xfId="15" applyNumberFormat="1" applyFont="1" applyFill="1" applyBorder="1" applyAlignment="1" applyProtection="1"/>
    <xf numFmtId="38" fontId="14" fillId="21" borderId="102" xfId="15" applyNumberFormat="1" applyFont="1" applyFill="1" applyBorder="1" applyAlignment="1" applyProtection="1"/>
    <xf numFmtId="195" fontId="91" fillId="21" borderId="55" xfId="5" applyNumberFormat="1" applyFont="1" applyFill="1" applyBorder="1" applyAlignment="1" applyProtection="1"/>
    <xf numFmtId="195" fontId="95" fillId="21" borderId="55" xfId="5" applyNumberFormat="1" applyFont="1" applyFill="1" applyBorder="1" applyAlignment="1" applyProtection="1"/>
    <xf numFmtId="195" fontId="95" fillId="21" borderId="135" xfId="5" applyNumberFormat="1" applyFont="1" applyFill="1" applyBorder="1" applyAlignment="1" applyProtection="1"/>
    <xf numFmtId="38" fontId="14" fillId="21" borderId="113" xfId="15" applyNumberFormat="1" applyFont="1" applyFill="1" applyBorder="1" applyAlignment="1" applyProtection="1"/>
    <xf numFmtId="38" fontId="14" fillId="21" borderId="32" xfId="15" applyNumberFormat="1" applyFont="1" applyFill="1" applyBorder="1" applyAlignment="1" applyProtection="1"/>
    <xf numFmtId="38" fontId="14" fillId="21" borderId="39" xfId="15" applyNumberFormat="1" applyFont="1" applyFill="1" applyBorder="1" applyAlignment="1" applyProtection="1"/>
    <xf numFmtId="195" fontId="91" fillId="21" borderId="54" xfId="5" applyNumberFormat="1" applyFont="1" applyFill="1" applyBorder="1" applyAlignment="1" applyProtection="1"/>
    <xf numFmtId="195" fontId="95" fillId="21" borderId="54" xfId="5" applyNumberFormat="1" applyFont="1" applyFill="1" applyBorder="1" applyAlignment="1" applyProtection="1"/>
    <xf numFmtId="195" fontId="95" fillId="21" borderId="140" xfId="5" applyNumberFormat="1" applyFont="1" applyFill="1" applyBorder="1" applyAlignment="1" applyProtection="1"/>
    <xf numFmtId="0" fontId="34" fillId="15" borderId="31" xfId="5" applyFont="1" applyFill="1" applyBorder="1" applyAlignment="1" applyProtection="1">
      <alignment horizontal="left"/>
    </xf>
    <xf numFmtId="0" fontId="34" fillId="15" borderId="16" xfId="5" applyFont="1" applyFill="1" applyBorder="1" applyAlignment="1" applyProtection="1">
      <alignment horizontal="left"/>
    </xf>
    <xf numFmtId="0" fontId="34" fillId="15" borderId="2" xfId="5" applyFont="1" applyFill="1" applyBorder="1" applyAlignment="1" applyProtection="1">
      <alignment horizontal="left"/>
    </xf>
    <xf numFmtId="0" fontId="34" fillId="15" borderId="31" xfId="5" applyFont="1" applyFill="1" applyBorder="1" applyAlignment="1" applyProtection="1">
      <alignment horizontal="center"/>
    </xf>
    <xf numFmtId="0" fontId="34" fillId="15" borderId="16" xfId="5" applyFont="1" applyFill="1" applyBorder="1" applyAlignment="1" applyProtection="1">
      <alignment horizontal="center"/>
    </xf>
    <xf numFmtId="0" fontId="34" fillId="15" borderId="89" xfId="5" applyFont="1" applyFill="1" applyBorder="1" applyAlignment="1" applyProtection="1">
      <alignment horizontal="center"/>
    </xf>
    <xf numFmtId="0" fontId="34" fillId="15" borderId="49" xfId="5" applyFont="1" applyFill="1" applyBorder="1" applyAlignment="1" applyProtection="1">
      <alignment horizontal="left"/>
    </xf>
    <xf numFmtId="0" fontId="34" fillId="15" borderId="49" xfId="5" applyFont="1" applyFill="1" applyBorder="1" applyAlignment="1" applyProtection="1">
      <alignment horizontal="center"/>
    </xf>
    <xf numFmtId="0" fontId="34" fillId="15" borderId="50" xfId="5" applyFont="1" applyFill="1" applyBorder="1" applyAlignment="1" applyProtection="1">
      <alignment horizontal="center"/>
    </xf>
    <xf numFmtId="0" fontId="34" fillId="15" borderId="51" xfId="5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left"/>
    </xf>
    <xf numFmtId="0" fontId="57" fillId="19" borderId="142" xfId="5" applyFont="1" applyFill="1" applyBorder="1" applyAlignment="1" applyProtection="1">
      <alignment horizontal="left"/>
    </xf>
    <xf numFmtId="0" fontId="57" fillId="19" borderId="143" xfId="5" applyFont="1" applyFill="1" applyBorder="1" applyAlignment="1" applyProtection="1">
      <alignment horizontal="left"/>
    </xf>
    <xf numFmtId="195" fontId="34" fillId="19" borderId="121" xfId="5" applyNumberFormat="1" applyFont="1" applyFill="1" applyBorder="1" applyAlignment="1" applyProtection="1"/>
    <xf numFmtId="195" fontId="57" fillId="19" borderId="121" xfId="5" applyNumberFormat="1" applyFont="1" applyFill="1" applyBorder="1" applyAlignment="1" applyProtection="1"/>
    <xf numFmtId="195" fontId="57" fillId="19" borderId="144" xfId="5" applyNumberFormat="1" applyFont="1" applyFill="1" applyBorder="1" applyAlignment="1" applyProtection="1"/>
    <xf numFmtId="195" fontId="57" fillId="17" borderId="0" xfId="5" applyNumberFormat="1" applyFont="1" applyFill="1" applyBorder="1" applyAlignment="1" applyProtection="1"/>
    <xf numFmtId="0" fontId="87" fillId="17" borderId="0" xfId="5" applyFont="1" applyFill="1" applyBorder="1" applyAlignment="1" applyProtection="1">
      <alignment horizontal="right"/>
    </xf>
    <xf numFmtId="38" fontId="6" fillId="24" borderId="31" xfId="15" applyNumberFormat="1" applyFont="1" applyFill="1" applyBorder="1" applyAlignment="1" applyProtection="1"/>
    <xf numFmtId="38" fontId="6" fillId="24" borderId="16" xfId="15" applyNumberFormat="1" applyFont="1" applyFill="1" applyBorder="1" applyAlignment="1" applyProtection="1"/>
    <xf numFmtId="38" fontId="6" fillId="24" borderId="89" xfId="15" applyNumberFormat="1" applyFont="1" applyFill="1" applyBorder="1" applyAlignment="1" applyProtection="1"/>
    <xf numFmtId="195" fontId="34" fillId="24" borderId="52" xfId="5" applyNumberFormat="1" applyFont="1" applyFill="1" applyBorder="1" applyAlignment="1" applyProtection="1"/>
    <xf numFmtId="195" fontId="57" fillId="24" borderId="52" xfId="5" applyNumberFormat="1" applyFont="1" applyFill="1" applyBorder="1" applyAlignment="1" applyProtection="1"/>
    <xf numFmtId="195" fontId="57" fillId="24" borderId="129" xfId="5" applyNumberFormat="1" applyFont="1" applyFill="1" applyBorder="1" applyAlignment="1" applyProtection="1"/>
    <xf numFmtId="195" fontId="34" fillId="15" borderId="54" xfId="5" applyNumberFormat="1" applyFont="1" applyFill="1" applyBorder="1" applyAlignment="1" applyProtection="1"/>
    <xf numFmtId="195" fontId="57" fillId="15" borderId="54" xfId="5" applyNumberFormat="1" applyFont="1" applyFill="1" applyBorder="1" applyAlignment="1" applyProtection="1"/>
    <xf numFmtId="195" fontId="57" fillId="15" borderId="140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/>
    <xf numFmtId="38" fontId="14" fillId="21" borderId="16" xfId="15" applyNumberFormat="1" applyFont="1" applyFill="1" applyBorder="1" applyAlignment="1" applyProtection="1"/>
    <xf numFmtId="38" fontId="14" fillId="21" borderId="89" xfId="15" applyNumberFormat="1" applyFont="1" applyFill="1" applyBorder="1" applyAlignment="1" applyProtection="1"/>
    <xf numFmtId="195" fontId="91" fillId="21" borderId="10" xfId="5" applyNumberFormat="1" applyFont="1" applyFill="1" applyBorder="1" applyAlignment="1" applyProtection="1"/>
    <xf numFmtId="195" fontId="95" fillId="21" borderId="10" xfId="5" applyNumberFormat="1" applyFont="1" applyFill="1" applyBorder="1" applyAlignment="1" applyProtection="1"/>
    <xf numFmtId="195" fontId="95" fillId="21" borderId="129" xfId="5" applyNumberFormat="1" applyFont="1" applyFill="1" applyBorder="1" applyAlignment="1" applyProtection="1"/>
    <xf numFmtId="38" fontId="14" fillId="21" borderId="31" xfId="15" applyNumberFormat="1" applyFont="1" applyFill="1" applyBorder="1" applyAlignment="1" applyProtection="1">
      <alignment horizontal="center"/>
    </xf>
    <xf numFmtId="38" fontId="14" fillId="21" borderId="16" xfId="15" applyNumberFormat="1" applyFont="1" applyFill="1" applyBorder="1" applyAlignment="1" applyProtection="1">
      <alignment horizontal="center"/>
    </xf>
    <xf numFmtId="38" fontId="14" fillId="21" borderId="89" xfId="15" applyNumberFormat="1" applyFont="1" applyFill="1" applyBorder="1" applyAlignment="1" applyProtection="1">
      <alignment horizontal="center"/>
    </xf>
    <xf numFmtId="38" fontId="6" fillId="15" borderId="49" xfId="15" applyNumberFormat="1" applyFont="1" applyFill="1" applyBorder="1" applyAlignment="1" applyProtection="1"/>
    <xf numFmtId="38" fontId="6" fillId="15" borderId="50" xfId="15" applyNumberFormat="1" applyFont="1" applyFill="1" applyBorder="1" applyAlignment="1" applyProtection="1"/>
    <xf numFmtId="38" fontId="6" fillId="15" borderId="51" xfId="15" applyNumberFormat="1" applyFont="1" applyFill="1" applyBorder="1" applyAlignment="1" applyProtection="1"/>
    <xf numFmtId="38" fontId="6" fillId="15" borderId="49" xfId="15" applyNumberFormat="1" applyFont="1" applyFill="1" applyBorder="1" applyAlignment="1" applyProtection="1">
      <alignment horizontal="center"/>
    </xf>
    <xf numFmtId="38" fontId="6" fillId="15" borderId="50" xfId="15" applyNumberFormat="1" applyFont="1" applyFill="1" applyBorder="1" applyAlignment="1" applyProtection="1">
      <alignment horizontal="center"/>
    </xf>
    <xf numFmtId="38" fontId="6" fillId="15" borderId="51" xfId="15" applyNumberFormat="1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left"/>
    </xf>
    <xf numFmtId="0" fontId="57" fillId="39" borderId="142" xfId="5" quotePrefix="1" applyFont="1" applyFill="1" applyBorder="1" applyAlignment="1" applyProtection="1">
      <alignment horizontal="left"/>
    </xf>
    <xf numFmtId="0" fontId="57" fillId="39" borderId="143" xfId="5" quotePrefix="1" applyFont="1" applyFill="1" applyBorder="1" applyAlignment="1" applyProtection="1">
      <alignment horizontal="left"/>
    </xf>
    <xf numFmtId="195" fontId="34" fillId="23" borderId="121" xfId="5" applyNumberFormat="1" applyFont="1" applyFill="1" applyBorder="1" applyAlignment="1" applyProtection="1"/>
    <xf numFmtId="195" fontId="57" fillId="23" borderId="121" xfId="5" applyNumberFormat="1" applyFont="1" applyFill="1" applyBorder="1" applyAlignment="1" applyProtection="1"/>
    <xf numFmtId="195" fontId="57" fillId="39" borderId="121" xfId="5" applyNumberFormat="1" applyFont="1" applyFill="1" applyBorder="1" applyAlignment="1" applyProtection="1"/>
    <xf numFmtId="195" fontId="57" fillId="39" borderId="144" xfId="5" applyNumberFormat="1" applyFont="1" applyFill="1" applyBorder="1" applyAlignment="1" applyProtection="1"/>
    <xf numFmtId="176" fontId="34" fillId="17" borderId="0" xfId="5" applyNumberFormat="1" applyFont="1" applyFill="1" applyProtection="1"/>
    <xf numFmtId="176" fontId="34" fillId="32" borderId="0" xfId="5" applyNumberFormat="1" applyFont="1" applyFill="1" applyBorder="1" applyProtection="1"/>
    <xf numFmtId="176" fontId="57" fillId="32" borderId="0" xfId="5" applyNumberFormat="1" applyFont="1" applyFill="1" applyBorder="1" applyProtection="1"/>
    <xf numFmtId="0" fontId="57" fillId="26" borderId="141" xfId="5" applyFont="1" applyFill="1" applyBorder="1" applyAlignment="1" applyProtection="1">
      <alignment horizontal="left"/>
    </xf>
    <xf numFmtId="0" fontId="57" fillId="26" borderId="142" xfId="5" applyFont="1" applyFill="1" applyBorder="1" applyAlignment="1" applyProtection="1">
      <alignment horizontal="left"/>
    </xf>
    <xf numFmtId="0" fontId="57" fillId="26" borderId="143" xfId="5" applyFont="1" applyFill="1" applyBorder="1" applyAlignment="1" applyProtection="1">
      <alignment horizontal="left"/>
    </xf>
    <xf numFmtId="195" fontId="34" fillId="26" borderId="121" xfId="5" applyNumberFormat="1" applyFont="1" applyFill="1" applyBorder="1" applyAlignment="1" applyProtection="1"/>
    <xf numFmtId="195" fontId="57" fillId="26" borderId="121" xfId="5" applyNumberFormat="1" applyFont="1" applyFill="1" applyBorder="1" applyAlignment="1" applyProtection="1"/>
    <xf numFmtId="195" fontId="57" fillId="26" borderId="144" xfId="5" applyNumberFormat="1" applyFont="1" applyFill="1" applyBorder="1" applyAlignment="1" applyProtection="1"/>
    <xf numFmtId="187" fontId="203" fillId="15" borderId="73" xfId="5" quotePrefix="1" applyNumberFormat="1" applyFont="1" applyFill="1" applyBorder="1" applyAlignment="1" applyProtection="1"/>
    <xf numFmtId="187" fontId="202" fillId="15" borderId="73" xfId="5" quotePrefix="1" applyNumberFormat="1" applyFont="1" applyFill="1" applyBorder="1" applyAlignment="1" applyProtection="1"/>
    <xf numFmtId="187" fontId="202" fillId="15" borderId="131" xfId="5" quotePrefix="1" applyNumberFormat="1" applyFont="1" applyFill="1" applyBorder="1" applyAlignment="1" applyProtection="1"/>
    <xf numFmtId="1" fontId="57" fillId="17" borderId="0" xfId="5" applyNumberFormat="1" applyFont="1" applyFill="1" applyBorder="1" applyAlignment="1" applyProtection="1">
      <alignment horizontal="right"/>
    </xf>
    <xf numFmtId="3" fontId="92" fillId="15" borderId="116" xfId="5" applyNumberFormat="1" applyFont="1" applyFill="1" applyBorder="1" applyAlignment="1" applyProtection="1">
      <alignment horizontal="center"/>
    </xf>
    <xf numFmtId="3" fontId="92" fillId="15" borderId="38" xfId="5" applyNumberFormat="1" applyFont="1" applyFill="1" applyBorder="1" applyAlignment="1" applyProtection="1">
      <alignment horizontal="center"/>
    </xf>
    <xf numFmtId="3" fontId="92" fillId="15" borderId="138" xfId="5" applyNumberFormat="1" applyFont="1" applyFill="1" applyBorder="1" applyAlignment="1" applyProtection="1">
      <alignment horizontal="center"/>
    </xf>
    <xf numFmtId="0" fontId="58" fillId="19" borderId="145" xfId="5" applyFont="1" applyFill="1" applyBorder="1" applyAlignment="1" applyProtection="1">
      <alignment horizontal="left"/>
    </xf>
    <xf numFmtId="0" fontId="58" fillId="19" borderId="146" xfId="5" applyFont="1" applyFill="1" applyBorder="1" applyAlignment="1" applyProtection="1">
      <alignment horizontal="left"/>
    </xf>
    <xf numFmtId="0" fontId="58" fillId="19" borderId="147" xfId="5" applyFont="1" applyFill="1" applyBorder="1" applyAlignment="1" applyProtection="1">
      <alignment horizontal="left"/>
    </xf>
    <xf numFmtId="195" fontId="34" fillId="19" borderId="92" xfId="5" applyNumberFormat="1" applyFont="1" applyFill="1" applyBorder="1" applyAlignment="1" applyProtection="1"/>
    <xf numFmtId="195" fontId="57" fillId="19" borderId="92" xfId="5" applyNumberFormat="1" applyFont="1" applyFill="1" applyBorder="1" applyAlignment="1" applyProtection="1"/>
    <xf numFmtId="195" fontId="57" fillId="19" borderId="148" xfId="5" applyNumberFormat="1" applyFont="1" applyFill="1" applyBorder="1" applyAlignment="1" applyProtection="1"/>
    <xf numFmtId="195" fontId="34" fillId="17" borderId="0" xfId="5" quotePrefix="1" applyNumberFormat="1" applyFont="1" applyFill="1" applyBorder="1" applyAlignment="1" applyProtection="1">
      <alignment horizontal="right"/>
    </xf>
    <xf numFmtId="187" fontId="58" fillId="19" borderId="104" xfId="5" applyNumberFormat="1" applyFont="1" applyFill="1" applyBorder="1" applyAlignment="1" applyProtection="1">
      <alignment horizontal="left"/>
    </xf>
    <xf numFmtId="187" fontId="58" fillId="19" borderId="108" xfId="5" applyNumberFormat="1" applyFont="1" applyFill="1" applyBorder="1" applyAlignment="1" applyProtection="1">
      <alignment horizontal="left"/>
    </xf>
    <xf numFmtId="187" fontId="58" fillId="19" borderId="105" xfId="5" applyNumberFormat="1" applyFont="1" applyFill="1" applyBorder="1" applyAlignment="1" applyProtection="1">
      <alignment horizontal="left"/>
    </xf>
    <xf numFmtId="187" fontId="87" fillId="17" borderId="0" xfId="5" applyNumberFormat="1" applyFont="1" applyFill="1" applyAlignment="1" applyProtection="1">
      <alignment horizontal="right"/>
    </xf>
    <xf numFmtId="195" fontId="34" fillId="19" borderId="80" xfId="5" applyNumberFormat="1" applyFont="1" applyFill="1" applyBorder="1" applyAlignment="1" applyProtection="1"/>
    <xf numFmtId="195" fontId="57" fillId="19" borderId="80" xfId="5" applyNumberFormat="1" applyFont="1" applyFill="1" applyBorder="1" applyAlignment="1" applyProtection="1"/>
    <xf numFmtId="195" fontId="57" fillId="19" borderId="149" xfId="5" applyNumberFormat="1" applyFont="1" applyFill="1" applyBorder="1" applyAlignment="1" applyProtection="1"/>
    <xf numFmtId="38" fontId="6" fillId="15" borderId="132" xfId="15" applyNumberFormat="1" applyFont="1" applyFill="1" applyBorder="1" applyAlignment="1" applyProtection="1"/>
    <xf numFmtId="38" fontId="6" fillId="15" borderId="99" xfId="15" applyNumberFormat="1" applyFont="1" applyFill="1" applyBorder="1" applyAlignment="1" applyProtection="1"/>
    <xf numFmtId="38" fontId="6" fillId="15" borderId="133" xfId="15" applyNumberFormat="1" applyFont="1" applyFill="1" applyBorder="1" applyAlignment="1" applyProtection="1"/>
    <xf numFmtId="38" fontId="3" fillId="15" borderId="11" xfId="15" applyNumberFormat="1" applyFont="1" applyFill="1" applyBorder="1" applyAlignment="1" applyProtection="1"/>
    <xf numFmtId="38" fontId="3" fillId="15" borderId="12" xfId="15" applyNumberFormat="1" applyFont="1" applyFill="1" applyBorder="1" applyAlignment="1" applyProtection="1"/>
    <xf numFmtId="38" fontId="3" fillId="15" borderId="82" xfId="15" applyNumberFormat="1" applyFont="1" applyFill="1" applyBorder="1" applyAlignment="1" applyProtection="1"/>
    <xf numFmtId="38" fontId="63" fillId="15" borderId="17" xfId="15" applyNumberFormat="1" applyFont="1" applyFill="1" applyBorder="1" applyAlignment="1" applyProtection="1">
      <alignment horizontal="left"/>
    </xf>
    <xf numFmtId="38" fontId="63" fillId="15" borderId="0" xfId="15" applyNumberFormat="1" applyFont="1" applyFill="1" applyBorder="1" applyAlignment="1" applyProtection="1">
      <alignment horizontal="left"/>
    </xf>
    <xf numFmtId="38" fontId="63" fillId="15" borderId="2" xfId="15" applyNumberFormat="1" applyFont="1" applyFill="1" applyBorder="1" applyAlignment="1" applyProtection="1">
      <alignment horizontal="left"/>
    </xf>
    <xf numFmtId="38" fontId="6" fillId="15" borderId="132" xfId="15" applyNumberFormat="1" applyFont="1" applyFill="1" applyBorder="1" applyAlignment="1" applyProtection="1">
      <alignment horizontal="left"/>
    </xf>
    <xf numFmtId="38" fontId="6" fillId="15" borderId="99" xfId="15" applyNumberFormat="1" applyFont="1" applyFill="1" applyBorder="1" applyAlignment="1" applyProtection="1">
      <alignment horizontal="left"/>
    </xf>
    <xf numFmtId="38" fontId="6" fillId="15" borderId="133" xfId="15" applyNumberFormat="1" applyFont="1" applyFill="1" applyBorder="1" applyAlignment="1" applyProtection="1">
      <alignment horizontal="left"/>
    </xf>
    <xf numFmtId="38" fontId="6" fillId="15" borderId="17" xfId="15" applyNumberFormat="1" applyFont="1" applyFill="1" applyBorder="1" applyAlignment="1" applyProtection="1">
      <alignment horizontal="left"/>
    </xf>
    <xf numFmtId="38" fontId="6" fillId="15" borderId="0" xfId="15" applyNumberFormat="1" applyFont="1" applyFill="1" applyBorder="1" applyAlignment="1" applyProtection="1">
      <alignment horizontal="left"/>
    </xf>
    <xf numFmtId="38" fontId="6" fillId="15" borderId="2" xfId="15" applyNumberFormat="1" applyFont="1" applyFill="1" applyBorder="1" applyAlignment="1" applyProtection="1">
      <alignment horizontal="left"/>
    </xf>
    <xf numFmtId="195" fontId="34" fillId="39" borderId="121" xfId="5" applyNumberFormat="1" applyFont="1" applyFill="1" applyBorder="1" applyAlignment="1" applyProtection="1"/>
    <xf numFmtId="38" fontId="171" fillId="40" borderId="116" xfId="15" applyNumberFormat="1" applyFont="1" applyFill="1" applyBorder="1" applyAlignment="1" applyProtection="1"/>
    <xf numFmtId="38" fontId="3" fillId="40" borderId="38" xfId="15" applyNumberFormat="1" applyFont="1" applyFill="1" applyBorder="1" applyAlignment="1" applyProtection="1"/>
    <xf numFmtId="38" fontId="3" fillId="40" borderId="138" xfId="15" applyNumberFormat="1" applyFont="1" applyFill="1" applyBorder="1" applyAlignment="1" applyProtection="1"/>
    <xf numFmtId="195" fontId="34" fillId="40" borderId="57" xfId="5" applyNumberFormat="1" applyFont="1" applyFill="1" applyBorder="1" applyAlignment="1" applyProtection="1"/>
    <xf numFmtId="195" fontId="57" fillId="40" borderId="57" xfId="5" applyNumberFormat="1" applyFont="1" applyFill="1" applyBorder="1" applyAlignment="1" applyProtection="1"/>
    <xf numFmtId="195" fontId="57" fillId="40" borderId="136" xfId="5" applyNumberFormat="1" applyFont="1" applyFill="1" applyBorder="1" applyAlignment="1" applyProtection="1"/>
    <xf numFmtId="0" fontId="57" fillId="26" borderId="141" xfId="0" applyFont="1" applyFill="1" applyBorder="1" applyAlignment="1" applyProtection="1">
      <alignment horizontal="left"/>
    </xf>
    <xf numFmtId="38" fontId="3" fillId="15" borderId="116" xfId="15" applyNumberFormat="1" applyFont="1" applyFill="1" applyBorder="1" applyAlignment="1" applyProtection="1"/>
    <xf numFmtId="38" fontId="3" fillId="15" borderId="38" xfId="15" applyNumberFormat="1" applyFont="1" applyFill="1" applyBorder="1" applyAlignment="1" applyProtection="1"/>
    <xf numFmtId="38" fontId="3" fillId="15" borderId="138" xfId="15" applyNumberFormat="1" applyFont="1" applyFill="1" applyBorder="1" applyAlignment="1" applyProtection="1"/>
    <xf numFmtId="0" fontId="57" fillId="15" borderId="104" xfId="5" applyFont="1" applyFill="1" applyBorder="1" applyAlignment="1" applyProtection="1">
      <alignment horizontal="left"/>
    </xf>
    <xf numFmtId="0" fontId="57" fillId="15" borderId="108" xfId="5" applyFont="1" applyFill="1" applyBorder="1" applyAlignment="1" applyProtection="1">
      <alignment horizontal="left"/>
    </xf>
    <xf numFmtId="0" fontId="57" fillId="15" borderId="105" xfId="5" applyFont="1" applyFill="1" applyBorder="1" applyAlignment="1" applyProtection="1">
      <alignment horizontal="left"/>
    </xf>
    <xf numFmtId="195" fontId="34" fillId="15" borderId="80" xfId="5" applyNumberFormat="1" applyFont="1" applyFill="1" applyBorder="1" applyAlignment="1" applyProtection="1"/>
    <xf numFmtId="195" fontId="57" fillId="15" borderId="80" xfId="5" applyNumberFormat="1" applyFont="1" applyFill="1" applyBorder="1" applyAlignment="1" applyProtection="1"/>
    <xf numFmtId="195" fontId="57" fillId="15" borderId="149" xfId="5" applyNumberFormat="1" applyFont="1" applyFill="1" applyBorder="1" applyAlignment="1" applyProtection="1"/>
    <xf numFmtId="187" fontId="202" fillId="17" borderId="96" xfId="5" quotePrefix="1" applyNumberFormat="1" applyFont="1" applyFill="1" applyBorder="1" applyAlignment="1" applyProtection="1"/>
    <xf numFmtId="187" fontId="202" fillId="17" borderId="94" xfId="5" quotePrefix="1" applyNumberFormat="1" applyFont="1" applyFill="1" applyBorder="1" applyAlignment="1" applyProtection="1"/>
    <xf numFmtId="3" fontId="34" fillId="17" borderId="0" xfId="5" applyNumberFormat="1" applyFont="1" applyFill="1" applyBorder="1" applyProtection="1"/>
    <xf numFmtId="0" fontId="202" fillId="17" borderId="96" xfId="5" quotePrefix="1" applyNumberFormat="1" applyFont="1" applyFill="1" applyBorder="1" applyAlignment="1" applyProtection="1"/>
    <xf numFmtId="0" fontId="34" fillId="17" borderId="0" xfId="5" applyFont="1" applyFill="1" applyBorder="1" applyAlignment="1" applyProtection="1">
      <alignment horizontal="center"/>
    </xf>
    <xf numFmtId="0" fontId="108" fillId="17" borderId="0" xfId="14" applyFont="1" applyFill="1" applyAlignment="1" applyProtection="1">
      <alignment horizontal="right"/>
    </xf>
    <xf numFmtId="196" fontId="154" fillId="15" borderId="3" xfId="5" applyNumberFormat="1" applyFont="1" applyFill="1" applyBorder="1" applyAlignment="1" applyProtection="1">
      <alignment horizontal="center"/>
    </xf>
    <xf numFmtId="0" fontId="6" fillId="17" borderId="0" xfId="14" applyFont="1" applyFill="1" applyProtection="1"/>
    <xf numFmtId="0" fontId="3" fillId="17" borderId="0" xfId="2" applyFont="1" applyFill="1" applyBorder="1" applyAlignment="1" applyProtection="1">
      <alignment horizontal="left" vertical="center"/>
    </xf>
    <xf numFmtId="0" fontId="34" fillId="32" borderId="0" xfId="5" applyNumberFormat="1" applyFont="1" applyFill="1" applyBorder="1" applyProtection="1"/>
    <xf numFmtId="0" fontId="86" fillId="32" borderId="0" xfId="5" applyFont="1" applyFill="1" applyAlignment="1" applyProtection="1">
      <alignment horizontal="center"/>
    </xf>
    <xf numFmtId="0" fontId="86" fillId="32" borderId="0" xfId="5" applyFont="1" applyFill="1" applyProtection="1"/>
    <xf numFmtId="1" fontId="57" fillId="17" borderId="0" xfId="5" applyNumberFormat="1" applyFont="1" applyFill="1" applyBorder="1" applyAlignment="1" applyProtection="1">
      <alignment horizontal="center"/>
    </xf>
    <xf numFmtId="0" fontId="57" fillId="17" borderId="0" xfId="5" applyNumberFormat="1" applyFont="1" applyFill="1" applyBorder="1" applyAlignment="1" applyProtection="1">
      <alignment horizontal="center"/>
    </xf>
    <xf numFmtId="0" fontId="87" fillId="32" borderId="0" xfId="5" applyFont="1" applyFill="1" applyProtection="1"/>
    <xf numFmtId="0" fontId="87" fillId="32" borderId="0" xfId="5" applyNumberFormat="1" applyFont="1" applyFill="1" applyProtection="1"/>
    <xf numFmtId="0" fontId="87" fillId="32" borderId="0" xfId="5" applyFont="1" applyFill="1" applyBorder="1" applyProtection="1"/>
    <xf numFmtId="0" fontId="109" fillId="15" borderId="90" xfId="14" applyFont="1" applyFill="1" applyBorder="1" applyProtection="1"/>
    <xf numFmtId="0" fontId="109" fillId="15" borderId="6" xfId="14" applyFont="1" applyFill="1" applyBorder="1" applyProtection="1"/>
    <xf numFmtId="0" fontId="109" fillId="15" borderId="7" xfId="14" applyFont="1" applyFill="1" applyBorder="1" applyProtection="1"/>
    <xf numFmtId="188" fontId="98" fillId="9" borderId="150" xfId="5" applyNumberFormat="1" applyFont="1" applyFill="1" applyBorder="1" applyAlignment="1" applyProtection="1">
      <alignment horizontal="center"/>
    </xf>
    <xf numFmtId="188" fontId="100" fillId="9" borderId="151" xfId="5" applyNumberFormat="1" applyFont="1" applyFill="1" applyBorder="1" applyAlignment="1" applyProtection="1">
      <alignment horizontal="center"/>
    </xf>
    <xf numFmtId="188" fontId="3" fillId="7" borderId="0" xfId="15" applyNumberFormat="1" applyFont="1" applyFill="1" applyAlignment="1" applyProtection="1"/>
    <xf numFmtId="188" fontId="99" fillId="13" borderId="150" xfId="5" applyNumberFormat="1" applyFont="1" applyFill="1" applyBorder="1" applyAlignment="1" applyProtection="1">
      <alignment horizontal="center"/>
    </xf>
    <xf numFmtId="188" fontId="100" fillId="13" borderId="151" xfId="5" applyNumberFormat="1" applyFont="1" applyFill="1" applyBorder="1" applyAlignment="1" applyProtection="1">
      <alignment horizontal="center"/>
    </xf>
    <xf numFmtId="188" fontId="31" fillId="7" borderId="0" xfId="14" applyNumberFormat="1" applyFont="1" applyFill="1" applyProtection="1"/>
    <xf numFmtId="188" fontId="100" fillId="11" borderId="152" xfId="5" applyNumberFormat="1" applyFont="1" applyFill="1" applyBorder="1" applyAlignment="1" applyProtection="1">
      <alignment horizontal="center"/>
    </xf>
    <xf numFmtId="188" fontId="87" fillId="32" borderId="0" xfId="5" applyNumberFormat="1" applyFont="1" applyFill="1" applyProtection="1"/>
    <xf numFmtId="188" fontId="6" fillId="5" borderId="153" xfId="5" applyNumberFormat="1" applyFont="1" applyFill="1" applyBorder="1" applyAlignment="1" applyProtection="1">
      <alignment horizontal="center"/>
    </xf>
    <xf numFmtId="0" fontId="12" fillId="15" borderId="154" xfId="5" applyNumberFormat="1" applyFont="1" applyFill="1" applyBorder="1" applyAlignment="1" applyProtection="1">
      <alignment horizontal="center"/>
    </xf>
    <xf numFmtId="0" fontId="11" fillId="15" borderId="155" xfId="5" applyNumberFormat="1" applyFont="1" applyFill="1" applyBorder="1" applyAlignment="1" applyProtection="1">
      <alignment horizontal="center"/>
    </xf>
    <xf numFmtId="0" fontId="86" fillId="32" borderId="0" xfId="5" applyNumberFormat="1" applyFont="1" applyFill="1" applyBorder="1" applyProtection="1"/>
    <xf numFmtId="0" fontId="86" fillId="32" borderId="0" xfId="5" applyFont="1" applyFill="1" applyBorder="1" applyAlignment="1" applyProtection="1">
      <alignment horizontal="center"/>
    </xf>
    <xf numFmtId="0" fontId="109" fillId="15" borderId="121" xfId="14" applyFont="1" applyFill="1" applyBorder="1" applyProtection="1"/>
    <xf numFmtId="0" fontId="109" fillId="15" borderId="142" xfId="14" applyFont="1" applyFill="1" applyBorder="1" applyProtection="1"/>
    <xf numFmtId="0" fontId="109" fillId="15" borderId="143" xfId="14" applyFont="1" applyFill="1" applyBorder="1" applyProtection="1"/>
    <xf numFmtId="188" fontId="98" fillId="9" borderId="156" xfId="5" applyNumberFormat="1" applyFont="1" applyFill="1" applyBorder="1" applyAlignment="1" applyProtection="1">
      <alignment horizontal="center"/>
    </xf>
    <xf numFmtId="188" fontId="100" fillId="9" borderId="157" xfId="5" applyNumberFormat="1" applyFont="1" applyFill="1" applyBorder="1" applyAlignment="1" applyProtection="1">
      <alignment horizontal="center"/>
    </xf>
    <xf numFmtId="188" fontId="99" fillId="13" borderId="156" xfId="5" applyNumberFormat="1" applyFont="1" applyFill="1" applyBorder="1" applyAlignment="1" applyProtection="1">
      <alignment horizontal="center"/>
    </xf>
    <xf numFmtId="188" fontId="100" fillId="13" borderId="157" xfId="5" applyNumberFormat="1" applyFont="1" applyFill="1" applyBorder="1" applyAlignment="1" applyProtection="1">
      <alignment horizontal="center"/>
    </xf>
    <xf numFmtId="188" fontId="100" fillId="11" borderId="158" xfId="5" applyNumberFormat="1" applyFont="1" applyFill="1" applyBorder="1" applyAlignment="1" applyProtection="1">
      <alignment horizontal="center"/>
    </xf>
    <xf numFmtId="188" fontId="39" fillId="5" borderId="144" xfId="5" applyNumberFormat="1" applyFont="1" applyFill="1" applyBorder="1" applyAlignment="1" applyProtection="1">
      <alignment horizontal="center"/>
    </xf>
    <xf numFmtId="0" fontId="12" fillId="15" borderId="159" xfId="5" applyNumberFormat="1" applyFont="1" applyFill="1" applyBorder="1" applyAlignment="1" applyProtection="1">
      <alignment horizontal="center"/>
    </xf>
    <xf numFmtId="0" fontId="11" fillId="15" borderId="160" xfId="5" applyNumberFormat="1" applyFont="1" applyFill="1" applyBorder="1" applyAlignment="1" applyProtection="1">
      <alignment horizontal="center"/>
    </xf>
    <xf numFmtId="188" fontId="86" fillId="32" borderId="0" xfId="5" applyNumberFormat="1" applyFont="1" applyFill="1" applyProtection="1"/>
    <xf numFmtId="188" fontId="219" fillId="9" borderId="150" xfId="5" applyNumberFormat="1" applyFont="1" applyFill="1" applyBorder="1" applyAlignment="1" applyProtection="1">
      <alignment horizontal="center"/>
    </xf>
    <xf numFmtId="188" fontId="220" fillId="9" borderId="151" xfId="5" applyNumberFormat="1" applyFont="1" applyFill="1" applyBorder="1" applyAlignment="1" applyProtection="1">
      <alignment horizontal="center"/>
    </xf>
    <xf numFmtId="188" fontId="221" fillId="13" borderId="150" xfId="5" applyNumberFormat="1" applyFont="1" applyFill="1" applyBorder="1" applyAlignment="1" applyProtection="1">
      <alignment horizontal="center"/>
    </xf>
    <xf numFmtId="188" fontId="222" fillId="13" borderId="151" xfId="5" applyNumberFormat="1" applyFont="1" applyFill="1" applyBorder="1" applyAlignment="1" applyProtection="1">
      <alignment horizontal="center"/>
    </xf>
    <xf numFmtId="188" fontId="223" fillId="11" borderId="152" xfId="5" applyNumberFormat="1" applyFont="1" applyFill="1" applyBorder="1" applyAlignment="1" applyProtection="1">
      <alignment horizontal="center"/>
    </xf>
    <xf numFmtId="188" fontId="224" fillId="5" borderId="153" xfId="5" applyNumberFormat="1" applyFont="1" applyFill="1" applyBorder="1" applyAlignment="1" applyProtection="1">
      <alignment horizontal="center"/>
    </xf>
    <xf numFmtId="188" fontId="12" fillId="15" borderId="154" xfId="5" applyNumberFormat="1" applyFont="1" applyFill="1" applyBorder="1" applyAlignment="1" applyProtection="1">
      <alignment horizontal="center"/>
    </xf>
    <xf numFmtId="188" fontId="11" fillId="15" borderId="155" xfId="5" applyNumberFormat="1" applyFont="1" applyFill="1" applyBorder="1" applyAlignment="1" applyProtection="1">
      <alignment horizontal="center"/>
    </xf>
    <xf numFmtId="188" fontId="219" fillId="9" borderId="156" xfId="5" applyNumberFormat="1" applyFont="1" applyFill="1" applyBorder="1" applyAlignment="1" applyProtection="1">
      <alignment horizontal="center"/>
    </xf>
    <xf numFmtId="188" fontId="220" fillId="9" borderId="157" xfId="5" applyNumberFormat="1" applyFont="1" applyFill="1" applyBorder="1" applyAlignment="1" applyProtection="1">
      <alignment horizontal="center"/>
    </xf>
    <xf numFmtId="188" fontId="221" fillId="13" borderId="156" xfId="5" applyNumberFormat="1" applyFont="1" applyFill="1" applyBorder="1" applyAlignment="1" applyProtection="1">
      <alignment horizontal="center"/>
    </xf>
    <xf numFmtId="188" fontId="222" fillId="13" borderId="157" xfId="5" applyNumberFormat="1" applyFont="1" applyFill="1" applyBorder="1" applyAlignment="1" applyProtection="1">
      <alignment horizontal="center"/>
    </xf>
    <xf numFmtId="188" fontId="223" fillId="11" borderId="158" xfId="5" applyNumberFormat="1" applyFont="1" applyFill="1" applyBorder="1" applyAlignment="1" applyProtection="1">
      <alignment horizontal="center"/>
    </xf>
    <xf numFmtId="188" fontId="224" fillId="5" borderId="144" xfId="5" applyNumberFormat="1" applyFont="1" applyFill="1" applyBorder="1" applyAlignment="1" applyProtection="1">
      <alignment horizontal="center"/>
    </xf>
    <xf numFmtId="188" fontId="12" fillId="15" borderId="159" xfId="5" applyNumberFormat="1" applyFont="1" applyFill="1" applyBorder="1" applyAlignment="1" applyProtection="1">
      <alignment horizontal="center"/>
    </xf>
    <xf numFmtId="188" fontId="11" fillId="15" borderId="160" xfId="5" applyNumberFormat="1" applyFont="1" applyFill="1" applyBorder="1" applyAlignment="1" applyProtection="1">
      <alignment horizontal="center"/>
    </xf>
    <xf numFmtId="0" fontId="145" fillId="0" borderId="0" xfId="5" applyProtection="1"/>
    <xf numFmtId="0" fontId="145" fillId="0" borderId="0" xfId="5" applyNumberFormat="1" applyProtection="1"/>
    <xf numFmtId="184" fontId="151" fillId="17" borderId="3" xfId="2" applyNumberFormat="1" applyFont="1" applyFill="1" applyBorder="1" applyAlignment="1" applyProtection="1">
      <alignment horizontal="center" vertical="center"/>
    </xf>
    <xf numFmtId="3" fontId="6" fillId="15" borderId="0" xfId="2" quotePrefix="1" applyNumberFormat="1" applyFont="1" applyFill="1" applyAlignment="1" applyProtection="1">
      <alignment horizontal="right" vertical="center"/>
    </xf>
    <xf numFmtId="3" fontId="163" fillId="18" borderId="100" xfId="2" applyNumberFormat="1" applyFont="1" applyFill="1" applyBorder="1" applyAlignment="1" applyProtection="1">
      <alignment horizontal="left" vertical="center"/>
    </xf>
    <xf numFmtId="3" fontId="3" fillId="18" borderId="16" xfId="2" applyNumberFormat="1" applyFont="1" applyFill="1" applyBorder="1" applyAlignment="1" applyProtection="1">
      <alignment horizontal="right" vertical="center"/>
    </xf>
    <xf numFmtId="3" fontId="3" fillId="18" borderId="4" xfId="2" applyNumberFormat="1" applyFont="1" applyFill="1" applyBorder="1" applyAlignment="1" applyProtection="1">
      <alignment horizontal="right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Border="1" applyAlignment="1" applyProtection="1">
      <alignment vertical="center" wrapText="1"/>
    </xf>
    <xf numFmtId="0" fontId="3" fillId="14" borderId="0" xfId="2" applyFont="1" applyFill="1" applyAlignment="1">
      <alignment vertical="center"/>
    </xf>
    <xf numFmtId="0" fontId="3" fillId="14" borderId="0" xfId="2" applyFont="1" applyFill="1" applyAlignment="1">
      <alignment vertical="center" wrapText="1"/>
    </xf>
    <xf numFmtId="0" fontId="3" fillId="14" borderId="0" xfId="2" applyFont="1" applyFill="1" applyAlignment="1" applyProtection="1">
      <alignment vertical="center"/>
    </xf>
    <xf numFmtId="3" fontId="225" fillId="24" borderId="3" xfId="2" applyNumberFormat="1" applyFont="1" applyFill="1" applyBorder="1" applyAlignment="1" applyProtection="1">
      <alignment horizontal="center" vertic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198" fillId="24" borderId="3" xfId="2" applyNumberFormat="1" applyFont="1" applyFill="1" applyBorder="1" applyAlignment="1" applyProtection="1">
      <alignment horizontal="center" vertical="center"/>
    </xf>
    <xf numFmtId="3" fontId="198" fillId="17" borderId="52" xfId="2" applyNumberFormat="1" applyFont="1" applyFill="1" applyBorder="1" applyAlignment="1" applyProtection="1">
      <alignment horizontal="right" vertical="center"/>
    </xf>
    <xf numFmtId="3" fontId="11" fillId="15" borderId="0" xfId="2" quotePrefix="1" applyNumberFormat="1" applyFont="1" applyFill="1" applyAlignment="1" applyProtection="1">
      <alignment horizontal="right" vertical="center"/>
    </xf>
    <xf numFmtId="3" fontId="172" fillId="26" borderId="52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horizontal="right" vertical="center"/>
    </xf>
    <xf numFmtId="3" fontId="11" fillId="15" borderId="55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horizontal="right" vertical="center"/>
    </xf>
    <xf numFmtId="3" fontId="11" fillId="15" borderId="54" xfId="2" applyNumberFormat="1" applyFont="1" applyFill="1" applyBorder="1" applyAlignment="1" applyProtection="1">
      <alignment horizontal="right" vertical="center"/>
    </xf>
    <xf numFmtId="3" fontId="11" fillId="15" borderId="91" xfId="2" applyNumberFormat="1" applyFont="1" applyFill="1" applyBorder="1" applyAlignment="1" applyProtection="1">
      <alignment horizontal="right" vertical="center"/>
    </xf>
    <xf numFmtId="3" fontId="11" fillId="15" borderId="65" xfId="2" applyNumberFormat="1" applyFont="1" applyFill="1" applyBorder="1" applyAlignment="1" applyProtection="1">
      <alignment vertical="center"/>
    </xf>
    <xf numFmtId="3" fontId="11" fillId="15" borderId="10" xfId="2" applyNumberFormat="1" applyFont="1" applyFill="1" applyBorder="1" applyAlignment="1" applyProtection="1">
      <alignment vertical="center"/>
    </xf>
    <xf numFmtId="3" fontId="11" fillId="15" borderId="55" xfId="2" applyNumberFormat="1" applyFont="1" applyFill="1" applyBorder="1" applyAlignment="1" applyProtection="1">
      <alignment vertical="center"/>
    </xf>
    <xf numFmtId="3" fontId="11" fillId="15" borderId="54" xfId="2" applyNumberFormat="1" applyFont="1" applyFill="1" applyBorder="1" applyAlignment="1" applyProtection="1">
      <alignment vertical="center"/>
    </xf>
    <xf numFmtId="3" fontId="11" fillId="15" borderId="53" xfId="2" applyNumberFormat="1" applyFont="1" applyFill="1" applyBorder="1" applyAlignment="1" applyProtection="1">
      <alignment vertical="center"/>
    </xf>
    <xf numFmtId="3" fontId="11" fillId="15" borderId="17" xfId="2" applyNumberFormat="1" applyFont="1" applyFill="1" applyBorder="1" applyAlignment="1" applyProtection="1">
      <alignment vertical="center"/>
    </xf>
    <xf numFmtId="3" fontId="11" fillId="15" borderId="16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horizontal="right" vertical="center"/>
    </xf>
    <xf numFmtId="3" fontId="11" fillId="15" borderId="120" xfId="2" applyNumberFormat="1" applyFont="1" applyFill="1" applyBorder="1" applyAlignment="1" applyProtection="1">
      <alignment vertical="center"/>
    </xf>
    <xf numFmtId="3" fontId="11" fillId="15" borderId="57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vertical="center"/>
    </xf>
    <xf numFmtId="3" fontId="11" fillId="15" borderId="70" xfId="2" applyNumberFormat="1" applyFont="1" applyFill="1" applyBorder="1" applyAlignment="1" applyProtection="1">
      <alignment horizontal="right" vertical="center"/>
    </xf>
    <xf numFmtId="3" fontId="11" fillId="15" borderId="10" xfId="2" applyNumberFormat="1" applyFont="1" applyFill="1" applyBorder="1" applyAlignment="1" applyProtection="1">
      <alignment horizontal="right" vertical="center"/>
    </xf>
    <xf numFmtId="3" fontId="11" fillId="15" borderId="60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vertical="center"/>
    </xf>
    <xf numFmtId="3" fontId="11" fillId="15" borderId="73" xfId="2" applyNumberFormat="1" applyFont="1" applyFill="1" applyBorder="1" applyAlignment="1" applyProtection="1">
      <alignment horizontal="right" vertical="center"/>
    </xf>
    <xf numFmtId="3" fontId="11" fillId="15" borderId="77" xfId="2" applyNumberFormat="1" applyFont="1" applyFill="1" applyBorder="1" applyAlignment="1" applyProtection="1">
      <alignment vertical="center"/>
    </xf>
    <xf numFmtId="0" fontId="58" fillId="20" borderId="10" xfId="2" applyFont="1" applyFill="1" applyBorder="1" applyAlignment="1" applyProtection="1">
      <alignment horizontal="center" vertical="center" wrapText="1"/>
    </xf>
    <xf numFmtId="3" fontId="58" fillId="15" borderId="52" xfId="2" quotePrefix="1" applyNumberFormat="1" applyFont="1" applyFill="1" applyBorder="1" applyAlignment="1" applyProtection="1">
      <alignment horizontal="center" vertical="center"/>
    </xf>
    <xf numFmtId="3" fontId="11" fillId="15" borderId="161" xfId="2" applyNumberFormat="1" applyFont="1" applyFill="1" applyBorder="1" applyAlignment="1" applyProtection="1">
      <alignment vertical="center"/>
    </xf>
    <xf numFmtId="3" fontId="11" fillId="15" borderId="89" xfId="2" applyNumberFormat="1" applyFont="1" applyFill="1" applyBorder="1" applyAlignment="1" applyProtection="1">
      <alignment vertical="center"/>
    </xf>
    <xf numFmtId="0" fontId="57" fillId="41" borderId="14" xfId="0" applyFont="1" applyFill="1" applyBorder="1" applyAlignment="1" applyProtection="1">
      <alignment horizontal="center" vertical="center" wrapText="1"/>
    </xf>
    <xf numFmtId="0" fontId="57" fillId="41" borderId="15" xfId="0" applyFont="1" applyFill="1" applyBorder="1" applyAlignment="1" applyProtection="1">
      <alignment horizontal="center" vertical="center" wrapText="1"/>
    </xf>
    <xf numFmtId="0" fontId="57" fillId="41" borderId="13" xfId="0" applyFont="1" applyFill="1" applyBorder="1" applyAlignment="1" applyProtection="1">
      <alignment horizontal="center" vertical="center" wrapText="1"/>
    </xf>
    <xf numFmtId="3" fontId="34" fillId="15" borderId="25" xfId="0" applyNumberFormat="1" applyFont="1" applyFill="1" applyBorder="1" applyAlignment="1" applyProtection="1"/>
    <xf numFmtId="3" fontId="34" fillId="15" borderId="30" xfId="0" applyNumberFormat="1" applyFont="1" applyFill="1" applyBorder="1" applyAlignment="1" applyProtection="1"/>
    <xf numFmtId="3" fontId="34" fillId="15" borderId="162" xfId="0" applyNumberFormat="1" applyFont="1" applyFill="1" applyBorder="1" applyAlignment="1" applyProtection="1"/>
    <xf numFmtId="3" fontId="34" fillId="24" borderId="21" xfId="0" applyNumberFormat="1" applyFont="1" applyFill="1" applyBorder="1" applyAlignment="1" applyProtection="1"/>
    <xf numFmtId="3" fontId="34" fillId="24" borderId="35" xfId="0" applyNumberFormat="1" applyFont="1" applyFill="1" applyBorder="1" applyAlignment="1" applyProtection="1"/>
    <xf numFmtId="185" fontId="11" fillId="24" borderId="3" xfId="2" applyNumberFormat="1" applyFont="1" applyFill="1" applyBorder="1" applyAlignment="1" applyProtection="1">
      <alignment horizontal="center" vertical="center"/>
      <protection locked="0"/>
    </xf>
    <xf numFmtId="0" fontId="226" fillId="19" borderId="73" xfId="2" applyFont="1" applyFill="1" applyBorder="1" applyAlignment="1" applyProtection="1">
      <alignment horizontal="center" vertical="center" wrapText="1"/>
    </xf>
    <xf numFmtId="3" fontId="29" fillId="0" borderId="52" xfId="2" quotePrefix="1" applyNumberFormat="1" applyFont="1" applyFill="1" applyBorder="1" applyAlignment="1" applyProtection="1">
      <alignment horizontal="center" vertical="center"/>
    </xf>
    <xf numFmtId="3" fontId="12" fillId="15" borderId="21" xfId="2" applyNumberFormat="1" applyFont="1" applyFill="1" applyBorder="1" applyAlignment="1" applyProtection="1">
      <alignment horizontal="right" vertical="center"/>
      <protection locked="0"/>
    </xf>
    <xf numFmtId="3" fontId="12" fillId="15" borderId="30" xfId="2" applyNumberFormat="1" applyFont="1" applyFill="1" applyBorder="1" applyAlignment="1" applyProtection="1">
      <alignment horizontal="right" vertical="center"/>
      <protection locked="0"/>
    </xf>
    <xf numFmtId="3" fontId="12" fillId="15" borderId="25" xfId="2" applyNumberFormat="1" applyFont="1" applyFill="1" applyBorder="1" applyAlignment="1" applyProtection="1">
      <alignment horizontal="right" vertical="center"/>
      <protection locked="0"/>
    </xf>
    <xf numFmtId="3" fontId="12" fillId="15" borderId="35" xfId="2" applyNumberFormat="1" applyFont="1" applyFill="1" applyBorder="1" applyAlignment="1" applyProtection="1">
      <alignment horizontal="right" vertical="center"/>
      <protection locked="0"/>
    </xf>
    <xf numFmtId="3" fontId="165" fillId="24" borderId="8" xfId="2" applyNumberFormat="1" applyFont="1" applyFill="1" applyBorder="1" applyAlignment="1" applyProtection="1">
      <alignment horizontal="right" vertical="center"/>
      <protection locked="0"/>
    </xf>
    <xf numFmtId="3" fontId="165" fillId="24" borderId="3" xfId="2" applyNumberFormat="1" applyFont="1" applyFill="1" applyBorder="1" applyAlignment="1" applyProtection="1">
      <alignment horizontal="right" vertical="center"/>
      <protection locked="0"/>
    </xf>
    <xf numFmtId="3" fontId="165" fillId="24" borderId="9" xfId="2" applyNumberFormat="1" applyFont="1" applyFill="1" applyBorder="1" applyAlignment="1" applyProtection="1">
      <alignment horizontal="right" vertical="center"/>
      <protection locked="0"/>
    </xf>
    <xf numFmtId="3" fontId="12" fillId="15" borderId="67" xfId="2" applyNumberFormat="1" applyFont="1" applyFill="1" applyBorder="1" applyAlignment="1" applyProtection="1">
      <alignment horizontal="right" vertical="center"/>
      <protection locked="0"/>
    </xf>
    <xf numFmtId="3" fontId="12" fillId="15" borderId="74" xfId="2" applyNumberFormat="1" applyFont="1" applyFill="1" applyBorder="1" applyAlignment="1" applyProtection="1">
      <alignment horizontal="right" vertical="center"/>
      <protection locked="0"/>
    </xf>
    <xf numFmtId="3" fontId="12" fillId="15" borderId="72" xfId="2" applyNumberFormat="1" applyFont="1" applyFill="1" applyBorder="1" applyAlignment="1" applyProtection="1">
      <alignment horizontal="right" vertical="center"/>
      <protection locked="0"/>
    </xf>
    <xf numFmtId="3" fontId="12" fillId="15" borderId="62" xfId="2" applyNumberFormat="1" applyFont="1" applyFill="1" applyBorder="1" applyAlignment="1" applyProtection="1">
      <alignment horizontal="right" vertical="center"/>
      <protection locked="0"/>
    </xf>
    <xf numFmtId="3" fontId="160" fillId="17" borderId="8" xfId="2" applyNumberFormat="1" applyFont="1" applyFill="1" applyBorder="1" applyAlignment="1" applyProtection="1">
      <alignment horizontal="right" vertical="center"/>
      <protection locked="0"/>
    </xf>
    <xf numFmtId="3" fontId="160" fillId="17" borderId="3" xfId="2" applyNumberFormat="1" applyFont="1" applyFill="1" applyBorder="1" applyAlignment="1" applyProtection="1">
      <alignment horizontal="right" vertical="center"/>
      <protection locked="0"/>
    </xf>
    <xf numFmtId="3" fontId="160" fillId="17" borderId="9" xfId="2" applyNumberFormat="1" applyFont="1" applyFill="1" applyBorder="1" applyAlignment="1" applyProtection="1">
      <alignment horizontal="right" vertical="center"/>
      <protection locked="0"/>
    </xf>
    <xf numFmtId="198" fontId="163" fillId="18" borderId="42" xfId="12" applyNumberFormat="1" applyFont="1" applyFill="1" applyBorder="1" applyAlignment="1" applyProtection="1">
      <alignment horizontal="center" vertical="center" wrapText="1"/>
    </xf>
    <xf numFmtId="181" fontId="6" fillId="15" borderId="49" xfId="10" quotePrefix="1" applyNumberFormat="1" applyFont="1" applyFill="1" applyBorder="1" applyAlignment="1">
      <alignment horizontal="right" vertical="center"/>
    </xf>
    <xf numFmtId="0" fontId="6" fillId="15" borderId="50" xfId="2" applyFont="1" applyFill="1" applyBorder="1" applyAlignment="1">
      <alignment vertical="center"/>
    </xf>
    <xf numFmtId="0" fontId="6" fillId="15" borderId="50" xfId="2" applyFont="1" applyFill="1" applyBorder="1" applyAlignment="1">
      <alignment vertical="center" wrapText="1"/>
    </xf>
    <xf numFmtId="181" fontId="6" fillId="15" borderId="17" xfId="10" quotePrefix="1" applyNumberFormat="1" applyFont="1" applyFill="1" applyBorder="1" applyAlignment="1">
      <alignment horizontal="right" vertical="center"/>
    </xf>
    <xf numFmtId="0" fontId="6" fillId="15" borderId="0" xfId="2" applyFont="1" applyFill="1" applyBorder="1" applyAlignment="1">
      <alignment vertical="center" wrapText="1"/>
    </xf>
    <xf numFmtId="3" fontId="3" fillId="15" borderId="16" xfId="2" applyNumberFormat="1" applyFont="1" applyFill="1" applyBorder="1" applyAlignment="1" applyProtection="1">
      <alignment horizontal="right" vertical="center"/>
    </xf>
    <xf numFmtId="3" fontId="3" fillId="15" borderId="89" xfId="2" applyNumberFormat="1" applyFont="1" applyFill="1" applyBorder="1" applyAlignment="1" applyProtection="1">
      <alignment horizontal="right" vertical="center"/>
    </xf>
    <xf numFmtId="3" fontId="3" fillId="15" borderId="73" xfId="2" applyNumberFormat="1" applyFont="1" applyFill="1" applyBorder="1" applyAlignment="1" applyProtection="1">
      <alignment horizontal="right" vertical="center"/>
    </xf>
    <xf numFmtId="3" fontId="3" fillId="15" borderId="85" xfId="2" applyNumberFormat="1" applyFont="1" applyFill="1" applyBorder="1" applyAlignment="1">
      <alignment horizontal="right" vertical="center"/>
    </xf>
    <xf numFmtId="3" fontId="3" fillId="15" borderId="84" xfId="2" applyNumberFormat="1" applyFont="1" applyFill="1" applyBorder="1" applyAlignment="1">
      <alignment horizontal="right" vertical="center"/>
    </xf>
    <xf numFmtId="3" fontId="3" fillId="15" borderId="86" xfId="2" applyNumberFormat="1" applyFont="1" applyFill="1" applyBorder="1" applyAlignment="1">
      <alignment horizontal="right" vertical="center"/>
    </xf>
    <xf numFmtId="3" fontId="3" fillId="15" borderId="56" xfId="2" applyNumberFormat="1" applyFont="1" applyFill="1" applyBorder="1" applyAlignment="1">
      <alignment horizontal="right" vertical="center"/>
    </xf>
    <xf numFmtId="3" fontId="3" fillId="15" borderId="1" xfId="2" applyNumberFormat="1" applyFont="1" applyFill="1" applyBorder="1" applyAlignment="1">
      <alignment horizontal="right" vertical="center"/>
    </xf>
    <xf numFmtId="3" fontId="3" fillId="15" borderId="74" xfId="2" applyNumberFormat="1" applyFont="1" applyFill="1" applyBorder="1" applyAlignment="1">
      <alignment horizontal="right" vertical="center"/>
    </xf>
    <xf numFmtId="3" fontId="3" fillId="15" borderId="14" xfId="2" applyNumberFormat="1" applyFont="1" applyFill="1" applyBorder="1" applyAlignment="1">
      <alignment horizontal="right" vertical="center"/>
    </xf>
    <xf numFmtId="3" fontId="3" fillId="15" borderId="15" xfId="2" applyNumberFormat="1" applyFont="1" applyFill="1" applyBorder="1" applyAlignment="1">
      <alignment horizontal="right" vertical="center"/>
    </xf>
    <xf numFmtId="3" fontId="3" fillId="15" borderId="13" xfId="2" applyNumberFormat="1" applyFont="1" applyFill="1" applyBorder="1" applyAlignment="1">
      <alignment horizontal="right" vertical="center"/>
    </xf>
    <xf numFmtId="0" fontId="6" fillId="15" borderId="17" xfId="2" applyFont="1" applyFill="1" applyBorder="1" applyAlignment="1" applyProtection="1">
      <alignment vertical="center"/>
      <protection locked="0"/>
    </xf>
    <xf numFmtId="0" fontId="3" fillId="15" borderId="17" xfId="2" applyFont="1" applyFill="1" applyBorder="1" applyAlignment="1">
      <alignment horizontal="center" vertical="center"/>
    </xf>
    <xf numFmtId="1" fontId="163" fillId="16" borderId="89" xfId="2" applyNumberFormat="1" applyFont="1" applyFill="1" applyBorder="1" applyAlignment="1" applyProtection="1">
      <alignment horizontal="center" vertical="center" wrapText="1"/>
      <protection locked="0"/>
    </xf>
    <xf numFmtId="0" fontId="3" fillId="15" borderId="3" xfId="2" applyFont="1" applyFill="1" applyBorder="1" applyAlignment="1">
      <alignment horizontal="center" vertical="center"/>
    </xf>
    <xf numFmtId="0" fontId="3" fillId="15" borderId="17" xfId="2" applyFont="1" applyFill="1" applyBorder="1" applyAlignment="1">
      <alignment vertical="center"/>
    </xf>
    <xf numFmtId="3" fontId="58" fillId="15" borderId="82" xfId="2" quotePrefix="1" applyNumberFormat="1" applyFont="1" applyFill="1" applyBorder="1" applyAlignment="1">
      <alignment horizontal="center" vertical="center"/>
    </xf>
    <xf numFmtId="0" fontId="3" fillId="15" borderId="11" xfId="2" quotePrefix="1" applyFont="1" applyFill="1" applyBorder="1" applyAlignment="1">
      <alignment horizontal="center" vertical="center"/>
    </xf>
    <xf numFmtId="0" fontId="3" fillId="0" borderId="82" xfId="2" quotePrefix="1" applyFont="1" applyBorder="1" applyAlignment="1">
      <alignment horizontal="center" vertical="center" wrapText="1"/>
    </xf>
    <xf numFmtId="0" fontId="227" fillId="15" borderId="82" xfId="2" applyFont="1" applyFill="1" applyBorder="1" applyAlignment="1">
      <alignment horizontal="center" vertical="center" wrapText="1"/>
    </xf>
    <xf numFmtId="180" fontId="228" fillId="15" borderId="12" xfId="2" applyNumberFormat="1" applyFont="1" applyFill="1" applyBorder="1" applyAlignment="1" applyProtection="1">
      <alignment horizontal="center" vertical="center" wrapText="1"/>
    </xf>
    <xf numFmtId="0" fontId="31" fillId="15" borderId="0" xfId="2" applyFont="1" applyFill="1"/>
    <xf numFmtId="186" fontId="157" fillId="21" borderId="8" xfId="2" applyNumberFormat="1" applyFont="1" applyFill="1" applyBorder="1" applyAlignment="1" applyProtection="1">
      <alignment horizontal="center" vertical="center"/>
    </xf>
    <xf numFmtId="186" fontId="157" fillId="21" borderId="3" xfId="2" applyNumberFormat="1" applyFont="1" applyFill="1" applyBorder="1" applyAlignment="1" applyProtection="1">
      <alignment horizontal="center" vertical="center"/>
    </xf>
    <xf numFmtId="186" fontId="157" fillId="21" borderId="9" xfId="2" applyNumberFormat="1" applyFont="1" applyFill="1" applyBorder="1" applyAlignment="1" applyProtection="1">
      <alignment horizontal="center" vertical="center"/>
    </xf>
    <xf numFmtId="0" fontId="162" fillId="23" borderId="40" xfId="10" applyFont="1" applyFill="1" applyBorder="1" applyAlignment="1" applyProtection="1">
      <alignment horizontal="right" vertical="center"/>
    </xf>
    <xf numFmtId="186" fontId="157" fillId="21" borderId="66" xfId="2" applyNumberFormat="1" applyFont="1" applyFill="1" applyBorder="1" applyAlignment="1" applyProtection="1">
      <alignment horizontal="center" vertical="center"/>
    </xf>
    <xf numFmtId="186" fontId="157" fillId="21" borderId="63" xfId="2" applyNumberFormat="1" applyFont="1" applyFill="1" applyBorder="1" applyAlignment="1" applyProtection="1">
      <alignment horizontal="center" vertical="center"/>
    </xf>
    <xf numFmtId="186" fontId="157" fillId="21" borderId="61" xfId="2" applyNumberFormat="1" applyFont="1" applyFill="1" applyBorder="1" applyAlignment="1" applyProtection="1">
      <alignment horizontal="center" vertical="center"/>
    </xf>
    <xf numFmtId="186" fontId="157" fillId="21" borderId="58" xfId="2" applyNumberFormat="1" applyFont="1" applyFill="1" applyBorder="1" applyAlignment="1" applyProtection="1">
      <alignment horizontal="center" vertical="center"/>
    </xf>
    <xf numFmtId="186" fontId="157" fillId="31" borderId="78" xfId="2" applyNumberFormat="1" applyFont="1" applyFill="1" applyBorder="1" applyAlignment="1" applyProtection="1">
      <alignment horizontal="center" vertical="center"/>
    </xf>
    <xf numFmtId="186" fontId="157" fillId="31" borderId="75" xfId="2" applyNumberFormat="1" applyFont="1" applyFill="1" applyBorder="1" applyAlignment="1" applyProtection="1">
      <alignment horizontal="center" vertical="center"/>
    </xf>
    <xf numFmtId="186" fontId="157" fillId="24" borderId="8" xfId="2" applyNumberFormat="1" applyFont="1" applyFill="1" applyBorder="1" applyAlignment="1" applyProtection="1">
      <alignment horizontal="center" vertical="center"/>
    </xf>
    <xf numFmtId="186" fontId="157" fillId="24" borderId="3" xfId="2" applyNumberFormat="1" applyFont="1" applyFill="1" applyBorder="1" applyAlignment="1" applyProtection="1">
      <alignment horizontal="center" vertical="center"/>
    </xf>
    <xf numFmtId="186" fontId="157" fillId="24" borderId="9" xfId="2" applyNumberFormat="1" applyFont="1" applyFill="1" applyBorder="1" applyAlignment="1" applyProtection="1">
      <alignment horizontal="center" vertical="center"/>
    </xf>
    <xf numFmtId="186" fontId="157" fillId="30" borderId="9" xfId="2" applyNumberFormat="1" applyFont="1" applyFill="1" applyBorder="1" applyAlignment="1" applyProtection="1">
      <alignment horizontal="center" vertical="center"/>
    </xf>
    <xf numFmtId="186" fontId="157" fillId="26" borderId="9" xfId="2" applyNumberFormat="1" applyFont="1" applyFill="1" applyBorder="1" applyAlignment="1" applyProtection="1">
      <alignment horizontal="center" vertical="center"/>
    </xf>
    <xf numFmtId="186" fontId="157" fillId="21" borderId="29" xfId="2" applyNumberFormat="1" applyFont="1" applyFill="1" applyBorder="1" applyAlignment="1" applyProtection="1">
      <alignment horizontal="center" vertical="center"/>
    </xf>
    <xf numFmtId="186" fontId="157" fillId="21" borderId="27" xfId="2" applyNumberFormat="1" applyFont="1" applyFill="1" applyBorder="1" applyAlignment="1" applyProtection="1">
      <alignment horizontal="center" vertical="center"/>
    </xf>
    <xf numFmtId="186" fontId="157" fillId="17" borderId="8" xfId="2" applyNumberFormat="1" applyFont="1" applyFill="1" applyBorder="1" applyAlignment="1" applyProtection="1">
      <alignment horizontal="center" vertical="center"/>
    </xf>
    <xf numFmtId="186" fontId="157" fillId="17" borderId="3" xfId="2" applyNumberFormat="1" applyFont="1" applyFill="1" applyBorder="1" applyAlignment="1" applyProtection="1">
      <alignment horizontal="center" vertical="center"/>
    </xf>
    <xf numFmtId="186" fontId="157" fillId="17" borderId="9" xfId="2" applyNumberFormat="1" applyFont="1" applyFill="1" applyBorder="1" applyAlignment="1" applyProtection="1">
      <alignment horizontal="center" vertical="center"/>
    </xf>
    <xf numFmtId="3" fontId="34" fillId="31" borderId="80" xfId="0" applyNumberFormat="1" applyFont="1" applyFill="1" applyBorder="1" applyAlignment="1" applyProtection="1"/>
    <xf numFmtId="3" fontId="34" fillId="31" borderId="40" xfId="0" applyNumberFormat="1" applyFont="1" applyFill="1" applyBorder="1" applyAlignment="1" applyProtection="1"/>
    <xf numFmtId="3" fontId="34" fillId="31" borderId="41" xfId="0" applyNumberFormat="1" applyFont="1" applyFill="1" applyBorder="1" applyAlignment="1" applyProtection="1"/>
    <xf numFmtId="3" fontId="34" fillId="31" borderId="42" xfId="0" applyNumberFormat="1" applyFont="1" applyFill="1" applyBorder="1" applyAlignment="1" applyProtection="1"/>
    <xf numFmtId="3" fontId="92" fillId="31" borderId="41" xfId="0" applyNumberFormat="1" applyFont="1" applyFill="1" applyBorder="1" applyAlignment="1" applyProtection="1">
      <alignment horizontal="center"/>
    </xf>
    <xf numFmtId="1" fontId="229" fillId="24" borderId="3" xfId="2" applyNumberFormat="1" applyFont="1" applyFill="1" applyBorder="1" applyAlignment="1" applyProtection="1">
      <alignment horizontal="center" vertical="center"/>
    </xf>
    <xf numFmtId="0" fontId="11" fillId="15" borderId="0" xfId="2" applyFont="1" applyFill="1" applyAlignment="1">
      <alignment horizontal="right" vertical="center"/>
    </xf>
    <xf numFmtId="0" fontId="230" fillId="42" borderId="0" xfId="4" applyFont="1" applyFill="1" applyBorder="1"/>
    <xf numFmtId="0" fontId="230" fillId="42" borderId="0" xfId="4" applyFont="1" applyFill="1" applyBorder="1" applyAlignment="1"/>
    <xf numFmtId="0" fontId="230" fillId="0" borderId="0" xfId="4" applyFont="1" applyFill="1" applyBorder="1"/>
    <xf numFmtId="0" fontId="36" fillId="43" borderId="0" xfId="2" applyFont="1" applyFill="1" applyBorder="1" applyAlignment="1">
      <alignment horizontal="center"/>
    </xf>
    <xf numFmtId="0" fontId="3" fillId="43" borderId="0" xfId="4" applyFont="1" applyFill="1" applyBorder="1" applyAlignment="1">
      <alignment horizontal="left" vertical="center" wrapText="1"/>
    </xf>
    <xf numFmtId="0" fontId="58" fillId="43" borderId="163" xfId="0" quotePrefix="1" applyFont="1" applyFill="1" applyBorder="1" applyAlignment="1" applyProtection="1">
      <alignment horizontal="left"/>
    </xf>
    <xf numFmtId="0" fontId="58" fillId="43" borderId="164" xfId="0" quotePrefix="1" applyFont="1" applyFill="1" applyBorder="1" applyAlignment="1" applyProtection="1">
      <alignment horizontal="left"/>
    </xf>
    <xf numFmtId="0" fontId="58" fillId="43" borderId="107" xfId="0" quotePrefix="1" applyFont="1" applyFill="1" applyBorder="1" applyAlignment="1" applyProtection="1">
      <alignment horizontal="left"/>
    </xf>
    <xf numFmtId="0" fontId="5" fillId="0" borderId="0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right" vertical="center"/>
    </xf>
    <xf numFmtId="182" fontId="37" fillId="43" borderId="0" xfId="13" quotePrefix="1" applyNumberFormat="1" applyFont="1" applyFill="1" applyBorder="1" applyAlignment="1">
      <alignment horizontal="right"/>
    </xf>
    <xf numFmtId="0" fontId="14" fillId="43" borderId="0" xfId="13" applyFont="1" applyFill="1" applyBorder="1"/>
    <xf numFmtId="0" fontId="14" fillId="43" borderId="0" xfId="13" quotePrefix="1" applyFont="1" applyFill="1" applyBorder="1" applyAlignment="1">
      <alignment horizontal="left"/>
    </xf>
    <xf numFmtId="0" fontId="9" fillId="43" borderId="0" xfId="13" quotePrefix="1" applyFont="1" applyFill="1" applyBorder="1" applyAlignment="1">
      <alignment horizontal="left"/>
    </xf>
    <xf numFmtId="0" fontId="9" fillId="43" borderId="0" xfId="13" applyFont="1" applyFill="1" applyBorder="1"/>
    <xf numFmtId="0" fontId="21" fillId="43" borderId="0" xfId="13" applyFont="1" applyFill="1" applyBorder="1" applyAlignment="1">
      <alignment horizontal="left"/>
    </xf>
    <xf numFmtId="0" fontId="9" fillId="43" borderId="0" xfId="13" applyFont="1" applyFill="1" applyBorder="1" applyAlignment="1">
      <alignment horizontal="left"/>
    </xf>
    <xf numFmtId="0" fontId="15" fillId="43" borderId="0" xfId="13" applyFont="1" applyFill="1" applyBorder="1"/>
    <xf numFmtId="0" fontId="15" fillId="43" borderId="0" xfId="13" quotePrefix="1" applyFont="1" applyFill="1" applyBorder="1" applyAlignment="1">
      <alignment horizontal="left"/>
    </xf>
    <xf numFmtId="0" fontId="9" fillId="43" borderId="0" xfId="10" applyFont="1" applyFill="1" applyBorder="1" applyAlignment="1">
      <alignment horizontal="left"/>
    </xf>
    <xf numFmtId="0" fontId="21" fillId="43" borderId="0" xfId="10" applyFont="1" applyFill="1" applyBorder="1" applyAlignment="1">
      <alignment horizontal="left"/>
    </xf>
    <xf numFmtId="0" fontId="21" fillId="43" borderId="0" xfId="13" quotePrefix="1" applyFont="1" applyFill="1" applyBorder="1" applyAlignment="1">
      <alignment horizontal="left"/>
    </xf>
    <xf numFmtId="0" fontId="15" fillId="43" borderId="0" xfId="13" applyFont="1" applyFill="1" applyBorder="1" applyAlignment="1">
      <alignment horizontal="left"/>
    </xf>
    <xf numFmtId="182" fontId="38" fillId="43" borderId="0" xfId="13" quotePrefix="1" applyNumberFormat="1" applyFont="1" applyFill="1" applyBorder="1" applyAlignment="1">
      <alignment horizontal="right"/>
    </xf>
    <xf numFmtId="0" fontId="21" fillId="43" borderId="0" xfId="13" applyFont="1" applyFill="1" applyBorder="1"/>
    <xf numFmtId="182" fontId="37" fillId="43" borderId="0" xfId="13" applyNumberFormat="1" applyFont="1" applyFill="1" applyBorder="1" applyAlignment="1">
      <alignment horizontal="right"/>
    </xf>
    <xf numFmtId="0" fontId="14" fillId="43" borderId="0" xfId="13" applyFont="1" applyFill="1" applyBorder="1" applyAlignment="1">
      <alignment horizontal="left"/>
    </xf>
    <xf numFmtId="0" fontId="230" fillId="0" borderId="0" xfId="4" applyFont="1" applyFill="1" applyBorder="1" applyAlignment="1"/>
    <xf numFmtId="0" fontId="32" fillId="43" borderId="0" xfId="2" applyFont="1" applyFill="1" applyBorder="1"/>
    <xf numFmtId="0" fontId="31" fillId="43" borderId="0" xfId="2" applyFont="1" applyFill="1" applyBorder="1"/>
    <xf numFmtId="0" fontId="32" fillId="43" borderId="3" xfId="2" applyNumberFormat="1" applyFont="1" applyFill="1" applyBorder="1" applyProtection="1">
      <protection locked="0"/>
    </xf>
    <xf numFmtId="49" fontId="0" fillId="44" borderId="3" xfId="0" applyNumberFormat="1" applyFont="1" applyFill="1" applyBorder="1"/>
    <xf numFmtId="49" fontId="0" fillId="45" borderId="3" xfId="0" applyNumberFormat="1" applyFont="1" applyFill="1" applyBorder="1"/>
    <xf numFmtId="49" fontId="0" fillId="46" borderId="3" xfId="0" applyNumberFormat="1" applyFont="1" applyFill="1" applyBorder="1"/>
    <xf numFmtId="49" fontId="32" fillId="43" borderId="3" xfId="2" applyNumberFormat="1" applyFont="1" applyFill="1" applyBorder="1" applyProtection="1">
      <protection locked="0"/>
    </xf>
    <xf numFmtId="49" fontId="231" fillId="43" borderId="165" xfId="2" quotePrefix="1" applyNumberFormat="1" applyFont="1" applyFill="1" applyBorder="1" applyAlignment="1">
      <alignment horizontal="center"/>
    </xf>
    <xf numFmtId="0" fontId="3" fillId="43" borderId="166" xfId="2" applyFont="1" applyFill="1" applyBorder="1"/>
    <xf numFmtId="49" fontId="231" fillId="43" borderId="55" xfId="2" quotePrefix="1" applyNumberFormat="1" applyFont="1" applyFill="1" applyBorder="1" applyAlignment="1">
      <alignment horizontal="center"/>
    </xf>
    <xf numFmtId="0" fontId="3" fillId="43" borderId="102" xfId="2" applyFont="1" applyFill="1" applyBorder="1"/>
    <xf numFmtId="0" fontId="3" fillId="43" borderId="55" xfId="2" applyFont="1" applyFill="1" applyBorder="1"/>
    <xf numFmtId="0" fontId="3" fillId="43" borderId="55" xfId="2" quotePrefix="1" applyFont="1" applyFill="1" applyBorder="1" applyAlignment="1">
      <alignment horizontal="left"/>
    </xf>
    <xf numFmtId="49" fontId="232" fillId="43" borderId="55" xfId="2" quotePrefix="1" applyNumberFormat="1" applyFont="1" applyFill="1" applyBorder="1" applyAlignment="1">
      <alignment horizontal="center" vertical="center"/>
    </xf>
    <xf numFmtId="0" fontId="16" fillId="43" borderId="55" xfId="2" applyFont="1" applyFill="1" applyBorder="1" applyAlignment="1">
      <alignment wrapText="1"/>
    </xf>
    <xf numFmtId="49" fontId="232" fillId="43" borderId="55" xfId="2" quotePrefix="1" applyNumberFormat="1" applyFont="1" applyFill="1" applyBorder="1" applyAlignment="1">
      <alignment horizontal="center"/>
    </xf>
    <xf numFmtId="0" fontId="16" fillId="43" borderId="55" xfId="2" applyFont="1" applyFill="1" applyBorder="1"/>
    <xf numFmtId="49" fontId="231" fillId="43" borderId="57" xfId="2" quotePrefix="1" applyNumberFormat="1" applyFont="1" applyFill="1" applyBorder="1" applyAlignment="1">
      <alignment horizontal="center"/>
    </xf>
    <xf numFmtId="0" fontId="3" fillId="43" borderId="57" xfId="2" applyFont="1" applyFill="1" applyBorder="1"/>
    <xf numFmtId="49" fontId="233" fillId="43" borderId="57" xfId="2" quotePrefix="1" applyNumberFormat="1" applyFont="1" applyFill="1" applyBorder="1" applyAlignment="1">
      <alignment horizontal="center"/>
    </xf>
    <xf numFmtId="0" fontId="234" fillId="43" borderId="57" xfId="2" applyFont="1" applyFill="1" applyBorder="1"/>
    <xf numFmtId="49" fontId="231" fillId="43" borderId="167" xfId="2" quotePrefix="1" applyNumberFormat="1" applyFont="1" applyFill="1" applyBorder="1" applyAlignment="1">
      <alignment horizontal="center"/>
    </xf>
    <xf numFmtId="0" fontId="3" fillId="43" borderId="167" xfId="2" applyFont="1" applyFill="1" applyBorder="1"/>
    <xf numFmtId="0" fontId="235" fillId="43" borderId="90" xfId="11" applyFont="1" applyFill="1" applyBorder="1"/>
    <xf numFmtId="0" fontId="8" fillId="47" borderId="0" xfId="11" quotePrefix="1" applyFont="1" applyFill="1" applyBorder="1" applyAlignment="1">
      <alignment horizontal="left"/>
    </xf>
    <xf numFmtId="49" fontId="236" fillId="43" borderId="89" xfId="2" applyNumberFormat="1" applyFont="1" applyFill="1" applyBorder="1" applyAlignment="1">
      <alignment horizontal="center"/>
    </xf>
    <xf numFmtId="180" fontId="237" fillId="43" borderId="52" xfId="2" applyNumberFormat="1" applyFont="1" applyFill="1" applyBorder="1" applyAlignment="1">
      <alignment horizontal="left"/>
    </xf>
    <xf numFmtId="180" fontId="238" fillId="43" borderId="52" xfId="2" applyNumberFormat="1" applyFont="1" applyFill="1" applyBorder="1" applyAlignment="1">
      <alignment horizontal="left"/>
    </xf>
    <xf numFmtId="0" fontId="239" fillId="43" borderId="133" xfId="2" applyFont="1" applyFill="1" applyBorder="1"/>
    <xf numFmtId="49" fontId="240" fillId="43" borderId="55" xfId="2" quotePrefix="1" applyNumberFormat="1" applyFont="1" applyFill="1" applyBorder="1" applyAlignment="1">
      <alignment horizontal="center"/>
    </xf>
    <xf numFmtId="0" fontId="239" fillId="43" borderId="102" xfId="2" applyFont="1" applyFill="1" applyBorder="1"/>
    <xf numFmtId="0" fontId="239" fillId="43" borderId="55" xfId="2" applyFont="1" applyFill="1" applyBorder="1"/>
    <xf numFmtId="0" fontId="241" fillId="43" borderId="55" xfId="2" applyFont="1" applyFill="1" applyBorder="1"/>
    <xf numFmtId="0" fontId="239" fillId="43" borderId="55" xfId="2" applyFont="1" applyFill="1" applyBorder="1" applyAlignment="1">
      <alignment horizontal="left"/>
    </xf>
    <xf numFmtId="0" fontId="230" fillId="0" borderId="0" xfId="4" quotePrefix="1" applyFont="1" applyFill="1" applyBorder="1"/>
    <xf numFmtId="180" fontId="230" fillId="0" borderId="0" xfId="4" applyNumberFormat="1" applyFont="1" applyFill="1" applyBorder="1"/>
    <xf numFmtId="0" fontId="239" fillId="43" borderId="55" xfId="2" applyFont="1" applyFill="1" applyBorder="1" applyAlignment="1">
      <alignment horizontal="left" wrapText="1"/>
    </xf>
    <xf numFmtId="0" fontId="3" fillId="0" borderId="3" xfId="9" applyFont="1" applyFill="1" applyBorder="1" applyAlignment="1"/>
    <xf numFmtId="0" fontId="242" fillId="43" borderId="57" xfId="2" applyFont="1" applyFill="1" applyBorder="1"/>
    <xf numFmtId="180" fontId="243" fillId="43" borderId="31" xfId="2" applyNumberFormat="1" applyFont="1" applyFill="1" applyBorder="1" applyAlignment="1">
      <alignment horizontal="left"/>
    </xf>
    <xf numFmtId="0" fontId="3" fillId="43" borderId="133" xfId="2" applyFont="1" applyFill="1" applyBorder="1"/>
    <xf numFmtId="0" fontId="16" fillId="43" borderId="54" xfId="2" applyFont="1" applyFill="1" applyBorder="1"/>
    <xf numFmtId="180" fontId="237" fillId="43" borderId="31" xfId="2" applyNumberFormat="1" applyFont="1" applyFill="1" applyBorder="1" applyAlignment="1">
      <alignment horizontal="left"/>
    </xf>
    <xf numFmtId="0" fontId="3" fillId="43" borderId="54" xfId="2" applyFont="1" applyFill="1" applyBorder="1"/>
    <xf numFmtId="49" fontId="240" fillId="43" borderId="120" xfId="2" quotePrefix="1" applyNumberFormat="1" applyFont="1" applyFill="1" applyBorder="1" applyAlignment="1">
      <alignment horizontal="center"/>
    </xf>
    <xf numFmtId="0" fontId="16" fillId="43" borderId="167" xfId="2" applyFont="1" applyFill="1" applyBorder="1"/>
    <xf numFmtId="0" fontId="3" fillId="43" borderId="120" xfId="2" applyFont="1" applyFill="1" applyBorder="1"/>
    <xf numFmtId="0" fontId="43" fillId="43" borderId="57" xfId="2" applyFont="1" applyFill="1" applyBorder="1"/>
    <xf numFmtId="0" fontId="3" fillId="43" borderId="165" xfId="2" applyFont="1" applyFill="1" applyBorder="1"/>
    <xf numFmtId="0" fontId="234" fillId="43" borderId="55" xfId="2" applyFont="1" applyFill="1" applyBorder="1"/>
    <xf numFmtId="0" fontId="3" fillId="43" borderId="167" xfId="2" applyFont="1" applyFill="1" applyBorder="1" applyAlignment="1">
      <alignment horizontal="left" wrapText="1"/>
    </xf>
    <xf numFmtId="0" fontId="24" fillId="43" borderId="53" xfId="2" applyFont="1" applyFill="1" applyBorder="1" applyAlignment="1">
      <alignment horizontal="left"/>
    </xf>
    <xf numFmtId="0" fontId="24" fillId="43" borderId="55" xfId="2" applyFont="1" applyFill="1" applyBorder="1" applyAlignment="1">
      <alignment horizontal="left"/>
    </xf>
    <xf numFmtId="0" fontId="244" fillId="43" borderId="55" xfId="2" applyFont="1" applyFill="1" applyBorder="1" applyAlignment="1">
      <alignment horizontal="left"/>
    </xf>
    <xf numFmtId="0" fontId="24" fillId="43" borderId="55" xfId="2" quotePrefix="1" applyFont="1" applyFill="1" applyBorder="1" applyAlignment="1">
      <alignment horizontal="left"/>
    </xf>
    <xf numFmtId="0" fontId="24" fillId="43" borderId="167" xfId="2" applyFont="1" applyFill="1" applyBorder="1" applyAlignment="1">
      <alignment horizontal="left"/>
    </xf>
    <xf numFmtId="0" fontId="244" fillId="43" borderId="53" xfId="2" applyFont="1" applyFill="1" applyBorder="1" applyAlignment="1">
      <alignment horizontal="left"/>
    </xf>
    <xf numFmtId="0" fontId="24" fillId="43" borderId="57" xfId="2" applyFont="1" applyFill="1" applyBorder="1" applyAlignment="1">
      <alignment horizontal="left"/>
    </xf>
    <xf numFmtId="0" fontId="24" fillId="43" borderId="120" xfId="2" applyFont="1" applyFill="1" applyBorder="1" applyAlignment="1">
      <alignment horizontal="left"/>
    </xf>
    <xf numFmtId="0" fontId="44" fillId="43" borderId="167" xfId="2" applyFont="1" applyFill="1" applyBorder="1" applyAlignment="1">
      <alignment horizontal="left"/>
    </xf>
    <xf numFmtId="0" fontId="244" fillId="43" borderId="167" xfId="2" applyFont="1" applyFill="1" applyBorder="1" applyAlignment="1">
      <alignment horizontal="left"/>
    </xf>
    <xf numFmtId="0" fontId="240" fillId="0" borderId="0" xfId="2" quotePrefix="1" applyNumberFormat="1" applyFont="1" applyFill="1" applyBorder="1" applyAlignment="1">
      <alignment horizontal="center"/>
    </xf>
    <xf numFmtId="0" fontId="244" fillId="0" borderId="0" xfId="2" applyFont="1" applyFill="1" applyBorder="1" applyAlignment="1">
      <alignment horizontal="left"/>
    </xf>
    <xf numFmtId="0" fontId="230" fillId="42" borderId="3" xfId="4" applyFont="1" applyFill="1" applyBorder="1"/>
    <xf numFmtId="0" fontId="230" fillId="42" borderId="3" xfId="4" applyFont="1" applyFill="1" applyBorder="1" applyAlignment="1"/>
    <xf numFmtId="0" fontId="230" fillId="45" borderId="3" xfId="4" applyFont="1" applyFill="1" applyBorder="1"/>
    <xf numFmtId="0" fontId="230" fillId="0" borderId="3" xfId="4" applyFont="1" applyFill="1" applyBorder="1"/>
    <xf numFmtId="14" fontId="230" fillId="43" borderId="3" xfId="4" applyNumberFormat="1" applyFont="1" applyFill="1" applyBorder="1" applyAlignment="1">
      <alignment horizontal="left"/>
    </xf>
    <xf numFmtId="49" fontId="151" fillId="17" borderId="3" xfId="2" applyNumberFormat="1" applyFont="1" applyFill="1" applyBorder="1" applyAlignment="1" applyProtection="1">
      <alignment horizontal="center" vertical="center"/>
      <protection locked="0"/>
    </xf>
    <xf numFmtId="49" fontId="163" fillId="16" borderId="4" xfId="2" applyNumberFormat="1" applyFont="1" applyFill="1" applyBorder="1" applyAlignment="1" applyProtection="1">
      <alignment horizontal="center" vertical="center" wrapText="1"/>
    </xf>
    <xf numFmtId="49" fontId="32" fillId="43" borderId="0" xfId="2" applyNumberFormat="1" applyFont="1" applyFill="1" applyBorder="1"/>
    <xf numFmtId="184" fontId="8" fillId="43" borderId="0" xfId="11" quotePrefix="1" applyNumberFormat="1" applyFont="1" applyFill="1" applyBorder="1" applyAlignment="1">
      <alignment horizontal="left"/>
    </xf>
    <xf numFmtId="184" fontId="236" fillId="43" borderId="89" xfId="2" applyNumberFormat="1" applyFont="1" applyFill="1" applyBorder="1" applyAlignment="1">
      <alignment horizontal="center"/>
    </xf>
    <xf numFmtId="49" fontId="245" fillId="43" borderId="57" xfId="2" quotePrefix="1" applyNumberFormat="1" applyFont="1" applyFill="1" applyBorder="1" applyAlignment="1">
      <alignment horizontal="center"/>
    </xf>
    <xf numFmtId="49" fontId="240" fillId="43" borderId="54" xfId="2" quotePrefix="1" applyNumberFormat="1" applyFont="1" applyFill="1" applyBorder="1" applyAlignment="1">
      <alignment horizontal="center"/>
    </xf>
    <xf numFmtId="49" fontId="231" fillId="43" borderId="54" xfId="2" quotePrefix="1" applyNumberFormat="1" applyFont="1" applyFill="1" applyBorder="1" applyAlignment="1">
      <alignment horizontal="center"/>
    </xf>
    <xf numFmtId="49" fontId="240" fillId="43" borderId="167" xfId="2" quotePrefix="1" applyNumberFormat="1" applyFont="1" applyFill="1" applyBorder="1" applyAlignment="1">
      <alignment horizontal="center"/>
    </xf>
    <xf numFmtId="49" fontId="231" fillId="43" borderId="120" xfId="2" quotePrefix="1" applyNumberFormat="1" applyFont="1" applyFill="1" applyBorder="1" applyAlignment="1">
      <alignment horizontal="center"/>
    </xf>
    <xf numFmtId="49" fontId="240" fillId="43" borderId="57" xfId="2" quotePrefix="1" applyNumberFormat="1" applyFont="1" applyFill="1" applyBorder="1" applyAlignment="1">
      <alignment horizontal="center"/>
    </xf>
    <xf numFmtId="49" fontId="233" fillId="43" borderId="55" xfId="2" quotePrefix="1" applyNumberFormat="1" applyFont="1" applyFill="1" applyBorder="1" applyAlignment="1">
      <alignment horizontal="center"/>
    </xf>
    <xf numFmtId="0" fontId="153" fillId="17" borderId="14" xfId="0" applyFont="1" applyFill="1" applyBorder="1" applyAlignment="1" applyProtection="1">
      <alignment horizontal="center" vertical="center" wrapText="1"/>
    </xf>
    <xf numFmtId="0" fontId="153" fillId="17" borderId="15" xfId="0" applyFont="1" applyFill="1" applyBorder="1" applyAlignment="1" applyProtection="1">
      <alignment horizontal="center" vertical="center" wrapText="1"/>
    </xf>
    <xf numFmtId="0" fontId="153" fillId="17" borderId="13" xfId="0" applyFont="1" applyFill="1" applyBorder="1" applyAlignment="1" applyProtection="1">
      <alignment horizontal="center" vertical="center" wrapText="1"/>
    </xf>
    <xf numFmtId="0" fontId="197" fillId="15" borderId="0" xfId="2" applyFont="1" applyFill="1" applyAlignment="1">
      <alignment horizontal="center" vertical="center"/>
    </xf>
    <xf numFmtId="0" fontId="140" fillId="15" borderId="0" xfId="0" quotePrefix="1" applyFont="1" applyFill="1" applyAlignment="1">
      <alignment vertical="center"/>
    </xf>
    <xf numFmtId="0" fontId="166" fillId="24" borderId="16" xfId="2" applyFont="1" applyFill="1" applyBorder="1" applyAlignment="1" applyProtection="1">
      <alignment vertical="center" wrapText="1"/>
    </xf>
    <xf numFmtId="0" fontId="147" fillId="48" borderId="0" xfId="4" applyFill="1"/>
    <xf numFmtId="0" fontId="147" fillId="48" borderId="0" xfId="4" applyFill="1" applyAlignment="1"/>
    <xf numFmtId="0" fontId="147" fillId="17" borderId="0" xfId="4" applyFill="1"/>
    <xf numFmtId="0" fontId="147" fillId="17" borderId="0" xfId="4" applyFill="1" applyAlignment="1"/>
    <xf numFmtId="49" fontId="163" fillId="18" borderId="4" xfId="2" applyNumberFormat="1" applyFont="1" applyFill="1" applyBorder="1" applyAlignment="1" applyProtection="1">
      <alignment horizontal="center" vertical="center" wrapText="1"/>
    </xf>
    <xf numFmtId="3" fontId="11" fillId="15" borderId="114" xfId="2" applyNumberFormat="1" applyFont="1" applyFill="1" applyBorder="1" applyAlignment="1" applyProtection="1">
      <alignment horizontal="right" vertical="center"/>
    </xf>
    <xf numFmtId="3" fontId="11" fillId="15" borderId="115" xfId="2" applyNumberFormat="1" applyFont="1" applyFill="1" applyBorder="1" applyAlignment="1" applyProtection="1">
      <alignment horizontal="right" vertical="center"/>
    </xf>
    <xf numFmtId="3" fontId="11" fillId="15" borderId="115" xfId="2" applyNumberFormat="1" applyFont="1" applyFill="1" applyBorder="1" applyAlignment="1" applyProtection="1">
      <alignment vertical="center"/>
    </xf>
    <xf numFmtId="3" fontId="11" fillId="15" borderId="113" xfId="2" applyNumberFormat="1" applyFont="1" applyFill="1" applyBorder="1" applyAlignment="1" applyProtection="1">
      <alignment vertical="center"/>
    </xf>
    <xf numFmtId="186" fontId="157" fillId="21" borderId="36" xfId="2" applyNumberFormat="1" applyFont="1" applyFill="1" applyBorder="1" applyAlignment="1" applyProtection="1">
      <alignment horizontal="center" vertical="center"/>
    </xf>
    <xf numFmtId="186" fontId="157" fillId="21" borderId="26" xfId="2" applyNumberFormat="1" applyFont="1" applyFill="1" applyBorder="1" applyAlignment="1" applyProtection="1">
      <alignment horizontal="center" vertical="center"/>
    </xf>
    <xf numFmtId="186" fontId="157" fillId="21" borderId="37" xfId="2" applyNumberFormat="1" applyFont="1" applyFill="1" applyBorder="1" applyAlignment="1" applyProtection="1">
      <alignment horizontal="center" vertical="center"/>
    </xf>
    <xf numFmtId="3" fontId="11" fillId="15" borderId="113" xfId="2" applyNumberFormat="1" applyFont="1" applyFill="1" applyBorder="1" applyAlignment="1" applyProtection="1">
      <alignment horizontal="right" vertical="center"/>
    </xf>
    <xf numFmtId="186" fontId="157" fillId="21" borderId="168" xfId="2" applyNumberFormat="1" applyFont="1" applyFill="1" applyBorder="1" applyAlignment="1" applyProtection="1">
      <alignment horizontal="center" vertical="center"/>
    </xf>
    <xf numFmtId="3" fontId="182" fillId="26" borderId="85" xfId="2" applyNumberFormat="1" applyFont="1" applyFill="1" applyBorder="1" applyAlignment="1">
      <alignment vertical="center"/>
    </xf>
    <xf numFmtId="3" fontId="182" fillId="26" borderId="14" xfId="2" applyNumberFormat="1" applyFont="1" applyFill="1" applyBorder="1" applyAlignment="1">
      <alignment vertical="center"/>
    </xf>
    <xf numFmtId="3" fontId="172" fillId="26" borderId="31" xfId="2" applyNumberFormat="1" applyFont="1" applyFill="1" applyBorder="1" applyAlignment="1" applyProtection="1">
      <alignment vertical="center"/>
    </xf>
    <xf numFmtId="186" fontId="157" fillId="26" borderId="89" xfId="2" applyNumberFormat="1" applyFont="1" applyFill="1" applyBorder="1" applyAlignment="1" applyProtection="1">
      <alignment horizontal="center" vertical="center"/>
    </xf>
    <xf numFmtId="186" fontId="157" fillId="26" borderId="16" xfId="2" applyNumberFormat="1" applyFont="1" applyFill="1" applyBorder="1" applyAlignment="1" applyProtection="1">
      <alignment horizontal="center" vertical="center"/>
    </xf>
    <xf numFmtId="3" fontId="12" fillId="15" borderId="50" xfId="2" applyNumberFormat="1" applyFont="1" applyFill="1" applyBorder="1" applyAlignment="1">
      <alignment vertical="center"/>
    </xf>
    <xf numFmtId="3" fontId="12" fillId="15" borderId="50" xfId="2" applyNumberFormat="1" applyFont="1" applyFill="1" applyBorder="1" applyAlignment="1" applyProtection="1">
      <alignment vertical="center"/>
    </xf>
    <xf numFmtId="3" fontId="182" fillId="26" borderId="14" xfId="2" applyNumberFormat="1" applyFont="1" applyFill="1" applyBorder="1" applyAlignment="1" applyProtection="1">
      <alignment vertical="center"/>
      <protection locked="0"/>
    </xf>
    <xf numFmtId="3" fontId="182" fillId="26" borderId="15" xfId="2" applyNumberFormat="1" applyFont="1" applyFill="1" applyBorder="1" applyAlignment="1" applyProtection="1">
      <alignment vertical="center"/>
      <protection locked="0"/>
    </xf>
    <xf numFmtId="186" fontId="157" fillId="26" borderId="8" xfId="2" applyNumberFormat="1" applyFont="1" applyFill="1" applyBorder="1" applyAlignment="1" applyProtection="1">
      <alignment horizontal="center" vertical="center"/>
    </xf>
    <xf numFmtId="186" fontId="157" fillId="26" borderId="4" xfId="2" applyNumberFormat="1" applyFont="1" applyFill="1" applyBorder="1" applyAlignment="1" applyProtection="1">
      <alignment horizontal="center" vertical="center"/>
    </xf>
    <xf numFmtId="186" fontId="157" fillId="49" borderId="22" xfId="2" applyNumberFormat="1" applyFont="1" applyFill="1" applyBorder="1" applyAlignment="1" applyProtection="1">
      <alignment horizontal="center" vertical="center"/>
    </xf>
    <xf numFmtId="3" fontId="185" fillId="30" borderId="31" xfId="2" applyNumberFormat="1" applyFont="1" applyFill="1" applyBorder="1" applyAlignment="1" applyProtection="1">
      <alignment horizontal="right" vertical="center"/>
    </xf>
    <xf numFmtId="186" fontId="157" fillId="30" borderId="89" xfId="2" applyNumberFormat="1" applyFont="1" applyFill="1" applyBorder="1" applyAlignment="1" applyProtection="1">
      <alignment horizontal="center" vertical="center"/>
    </xf>
    <xf numFmtId="186" fontId="157" fillId="30" borderId="16" xfId="2" applyNumberFormat="1" applyFont="1" applyFill="1" applyBorder="1" applyAlignment="1" applyProtection="1">
      <alignment horizontal="center" vertical="center"/>
    </xf>
    <xf numFmtId="186" fontId="157" fillId="49" borderId="27" xfId="2" applyNumberFormat="1" applyFont="1" applyFill="1" applyBorder="1" applyAlignment="1" applyProtection="1">
      <alignment horizontal="center" vertical="center"/>
    </xf>
    <xf numFmtId="186" fontId="157" fillId="30" borderId="8" xfId="2" applyNumberFormat="1" applyFont="1" applyFill="1" applyBorder="1" applyAlignment="1" applyProtection="1">
      <alignment horizontal="center" vertical="center"/>
    </xf>
    <xf numFmtId="186" fontId="157" fillId="30" borderId="4" xfId="2" applyNumberFormat="1" applyFont="1" applyFill="1" applyBorder="1" applyAlignment="1" applyProtection="1">
      <alignment horizontal="center" vertical="center"/>
    </xf>
    <xf numFmtId="186" fontId="157" fillId="21" borderId="115" xfId="2" applyNumberFormat="1" applyFont="1" applyFill="1" applyBorder="1" applyAlignment="1" applyProtection="1">
      <alignment horizontal="center" vertical="center"/>
    </xf>
    <xf numFmtId="186" fontId="157" fillId="21" borderId="102" xfId="2" applyNumberFormat="1" applyFont="1" applyFill="1" applyBorder="1" applyAlignment="1" applyProtection="1">
      <alignment horizontal="center" vertical="center"/>
    </xf>
    <xf numFmtId="186" fontId="157" fillId="21" borderId="98" xfId="2" applyNumberFormat="1" applyFont="1" applyFill="1" applyBorder="1" applyAlignment="1" applyProtection="1">
      <alignment horizontal="center" vertical="center"/>
    </xf>
    <xf numFmtId="3" fontId="6" fillId="15" borderId="114" xfId="2" applyNumberFormat="1" applyFont="1" applyFill="1" applyBorder="1" applyAlignment="1" applyProtection="1">
      <alignment horizontal="right" vertical="center"/>
    </xf>
    <xf numFmtId="3" fontId="6" fillId="15" borderId="115" xfId="2" applyNumberFormat="1" applyFont="1" applyFill="1" applyBorder="1" applyAlignment="1" applyProtection="1">
      <alignment horizontal="right" vertical="center"/>
    </xf>
    <xf numFmtId="3" fontId="6" fillId="15" borderId="113" xfId="2" applyNumberFormat="1" applyFont="1" applyFill="1" applyBorder="1" applyAlignment="1" applyProtection="1">
      <alignment horizontal="right" vertical="center"/>
    </xf>
    <xf numFmtId="3" fontId="12" fillId="15" borderId="169" xfId="2" applyNumberFormat="1" applyFont="1" applyFill="1" applyBorder="1" applyAlignment="1" applyProtection="1">
      <alignment horizontal="right" vertical="center"/>
      <protection locked="0"/>
    </xf>
    <xf numFmtId="3" fontId="12" fillId="15" borderId="168" xfId="2" applyNumberFormat="1" applyFont="1" applyFill="1" applyBorder="1" applyAlignment="1" applyProtection="1">
      <alignment horizontal="right" vertical="center"/>
      <protection locked="0"/>
    </xf>
    <xf numFmtId="3" fontId="12" fillId="15" borderId="170" xfId="2" applyNumberFormat="1" applyFont="1" applyFill="1" applyBorder="1" applyAlignment="1" applyProtection="1">
      <alignment horizontal="right" vertical="center"/>
      <protection locked="0"/>
    </xf>
    <xf numFmtId="3" fontId="156" fillId="17" borderId="85" xfId="2" applyNumberFormat="1" applyFont="1" applyFill="1" applyBorder="1" applyAlignment="1">
      <alignment horizontal="right" vertical="center"/>
    </xf>
    <xf numFmtId="3" fontId="182" fillId="26" borderId="56" xfId="2" applyNumberFormat="1" applyFont="1" applyFill="1" applyBorder="1" applyAlignment="1">
      <alignment vertical="center"/>
    </xf>
    <xf numFmtId="186" fontId="157" fillId="21" borderId="19" xfId="2" applyNumberFormat="1" applyFont="1" applyFill="1" applyBorder="1" applyAlignment="1" applyProtection="1">
      <alignment horizontal="center" vertical="center"/>
    </xf>
    <xf numFmtId="186" fontId="157" fillId="21" borderId="137" xfId="2" applyNumberFormat="1" applyFont="1" applyFill="1" applyBorder="1" applyAlignment="1" applyProtection="1">
      <alignment horizontal="center" vertical="center"/>
    </xf>
    <xf numFmtId="3" fontId="182" fillId="26" borderId="84" xfId="2" applyNumberFormat="1" applyFont="1" applyFill="1" applyBorder="1" applyAlignment="1">
      <alignment vertical="center"/>
    </xf>
    <xf numFmtId="3" fontId="182" fillId="26" borderId="84" xfId="2" applyNumberFormat="1" applyFont="1" applyFill="1" applyBorder="1" applyAlignment="1" applyProtection="1">
      <alignment vertical="center"/>
    </xf>
    <xf numFmtId="3" fontId="12" fillId="15" borderId="83" xfId="2" applyNumberFormat="1" applyFont="1" applyFill="1" applyBorder="1" applyAlignment="1" applyProtection="1">
      <alignment horizontal="right" vertical="center"/>
      <protection locked="0"/>
    </xf>
    <xf numFmtId="3" fontId="182" fillId="26" borderId="86" xfId="2" applyNumberFormat="1" applyFont="1" applyFill="1" applyBorder="1" applyAlignment="1" applyProtection="1">
      <alignment vertical="center"/>
    </xf>
    <xf numFmtId="186" fontId="157" fillId="21" borderId="164" xfId="2" applyNumberFormat="1" applyFont="1" applyFill="1" applyBorder="1" applyAlignment="1" applyProtection="1">
      <alignment horizontal="center" vertical="center"/>
    </xf>
    <xf numFmtId="186" fontId="157" fillId="21" borderId="169" xfId="2" applyNumberFormat="1" applyFont="1" applyFill="1" applyBorder="1" applyAlignment="1" applyProtection="1">
      <alignment horizontal="center" vertical="center"/>
    </xf>
    <xf numFmtId="186" fontId="157" fillId="21" borderId="14" xfId="2" applyNumberFormat="1" applyFont="1" applyFill="1" applyBorder="1" applyAlignment="1" applyProtection="1">
      <alignment horizontal="center" vertical="center"/>
    </xf>
    <xf numFmtId="186" fontId="157" fillId="21" borderId="171" xfId="2" applyNumberFormat="1" applyFont="1" applyFill="1" applyBorder="1" applyAlignment="1" applyProtection="1">
      <alignment horizontal="center" vertical="center"/>
    </xf>
    <xf numFmtId="3" fontId="11" fillId="15" borderId="172" xfId="2" applyNumberFormat="1" applyFont="1" applyFill="1" applyBorder="1" applyAlignment="1" applyProtection="1">
      <alignment vertical="center"/>
    </xf>
    <xf numFmtId="3" fontId="11" fillId="15" borderId="103" xfId="2" applyNumberFormat="1" applyFont="1" applyFill="1" applyBorder="1" applyAlignment="1" applyProtection="1">
      <alignment vertical="center"/>
    </xf>
    <xf numFmtId="186" fontId="157" fillId="31" borderId="173" xfId="2" applyNumberFormat="1" applyFont="1" applyFill="1" applyBorder="1" applyAlignment="1" applyProtection="1">
      <alignment horizontal="center" vertical="center"/>
    </xf>
    <xf numFmtId="186" fontId="157" fillId="49" borderId="174" xfId="2" applyNumberFormat="1" applyFont="1" applyFill="1" applyBorder="1" applyAlignment="1" applyProtection="1">
      <alignment horizontal="center" vertical="center"/>
    </xf>
    <xf numFmtId="186" fontId="157" fillId="49" borderId="175" xfId="2" applyNumberFormat="1" applyFont="1" applyFill="1" applyBorder="1" applyAlignment="1" applyProtection="1">
      <alignment horizontal="center" vertical="center"/>
    </xf>
    <xf numFmtId="186" fontId="157" fillId="31" borderId="176" xfId="2" applyNumberFormat="1" applyFont="1" applyFill="1" applyBorder="1" applyAlignment="1" applyProtection="1">
      <alignment horizontal="center" vertical="center"/>
    </xf>
    <xf numFmtId="3" fontId="12" fillId="15" borderId="26" xfId="2" applyNumberFormat="1" applyFont="1" applyFill="1" applyBorder="1" applyAlignment="1" applyProtection="1">
      <alignment horizontal="right" vertical="center"/>
      <protection locked="0"/>
    </xf>
    <xf numFmtId="186" fontId="157" fillId="31" borderId="162" xfId="2" applyNumberFormat="1" applyFont="1" applyFill="1" applyBorder="1" applyAlignment="1" applyProtection="1">
      <alignment horizontal="center" vertical="center"/>
    </xf>
    <xf numFmtId="186" fontId="157" fillId="31" borderId="37" xfId="2" applyNumberFormat="1" applyFont="1" applyFill="1" applyBorder="1" applyAlignment="1" applyProtection="1">
      <alignment horizontal="center" vertical="center"/>
    </xf>
    <xf numFmtId="179" fontId="246" fillId="50" borderId="22" xfId="10" quotePrefix="1" applyNumberFormat="1" applyFont="1" applyFill="1" applyBorder="1" applyAlignment="1">
      <alignment horizontal="right" vertical="center"/>
    </xf>
    <xf numFmtId="0" fontId="6" fillId="50" borderId="17" xfId="10" quotePrefix="1" applyFont="1" applyFill="1" applyBorder="1" applyAlignment="1">
      <alignment horizontal="right" vertical="center"/>
    </xf>
    <xf numFmtId="0" fontId="3" fillId="50" borderId="23" xfId="10" applyFont="1" applyFill="1" applyBorder="1" applyAlignment="1">
      <alignment horizontal="left" vertical="center" wrapText="1"/>
    </xf>
    <xf numFmtId="3" fontId="164" fillId="23" borderId="10" xfId="2" applyNumberFormat="1" applyFont="1" applyFill="1" applyBorder="1" applyAlignment="1" applyProtection="1">
      <alignment horizontal="center" vertical="center" wrapText="1"/>
    </xf>
    <xf numFmtId="0" fontId="3" fillId="0" borderId="0" xfId="10" quotePrefix="1" applyNumberFormat="1" applyFont="1" applyFill="1" applyBorder="1" applyAlignment="1">
      <alignment horizontal="right"/>
    </xf>
    <xf numFmtId="3" fontId="6" fillId="15" borderId="120" xfId="2" applyNumberFormat="1" applyFont="1" applyFill="1" applyBorder="1" applyAlignment="1" applyProtection="1">
      <alignment horizontal="right" vertical="center"/>
    </xf>
    <xf numFmtId="186" fontId="157" fillId="21" borderId="101" xfId="2" applyNumberFormat="1" applyFont="1" applyFill="1" applyBorder="1" applyAlignment="1" applyProtection="1">
      <alignment horizontal="center" vertical="center"/>
    </xf>
    <xf numFmtId="186" fontId="157" fillId="21" borderId="162" xfId="2" applyNumberFormat="1" applyFont="1" applyFill="1" applyBorder="1" applyAlignment="1" applyProtection="1">
      <alignment horizontal="center" vertical="center"/>
    </xf>
    <xf numFmtId="0" fontId="57" fillId="15" borderId="73" xfId="0" quotePrefix="1" applyFont="1" applyFill="1" applyBorder="1" applyAlignment="1" applyProtection="1">
      <alignment horizontal="left"/>
    </xf>
    <xf numFmtId="0" fontId="34" fillId="15" borderId="53" xfId="0" quotePrefix="1" applyFont="1" applyFill="1" applyBorder="1" applyAlignment="1" applyProtection="1">
      <alignment horizontal="left"/>
    </xf>
    <xf numFmtId="3" fontId="34" fillId="23" borderId="84" xfId="0" applyNumberFormat="1" applyFont="1" applyFill="1" applyBorder="1" applyAlignment="1" applyProtection="1"/>
    <xf numFmtId="3" fontId="34" fillId="24" borderId="162" xfId="0" applyNumberFormat="1" applyFont="1" applyFill="1" applyBorder="1" applyAlignment="1" applyProtection="1"/>
    <xf numFmtId="0" fontId="34" fillId="24" borderId="120" xfId="0" quotePrefix="1" applyFont="1" applyFill="1" applyBorder="1" applyAlignment="1" applyProtection="1">
      <alignment horizontal="left"/>
    </xf>
    <xf numFmtId="0" fontId="34" fillId="24" borderId="120" xfId="0" applyFont="1" applyFill="1" applyBorder="1" applyAlignment="1" applyProtection="1">
      <alignment horizontal="left"/>
    </xf>
    <xf numFmtId="3" fontId="34" fillId="24" borderId="120" xfId="0" applyNumberFormat="1" applyFont="1" applyFill="1" applyBorder="1" applyAlignment="1" applyProtection="1"/>
    <xf numFmtId="3" fontId="34" fillId="24" borderId="101" xfId="0" applyNumberFormat="1" applyFont="1" applyFill="1" applyBorder="1" applyAlignment="1" applyProtection="1"/>
    <xf numFmtId="3" fontId="34" fillId="24" borderId="98" xfId="0" applyNumberFormat="1" applyFont="1" applyFill="1" applyBorder="1" applyAlignment="1" applyProtection="1"/>
    <xf numFmtId="0" fontId="34" fillId="24" borderId="55" xfId="0" quotePrefix="1" applyFont="1" applyFill="1" applyBorder="1" applyAlignment="1" applyProtection="1">
      <alignment horizontal="left"/>
    </xf>
    <xf numFmtId="0" fontId="34" fillId="24" borderId="55" xfId="0" applyFont="1" applyFill="1" applyBorder="1" applyAlignment="1" applyProtection="1">
      <alignment horizontal="left"/>
    </xf>
    <xf numFmtId="3" fontId="34" fillId="24" borderId="55" xfId="0" applyNumberFormat="1" applyFont="1" applyFill="1" applyBorder="1" applyAlignment="1" applyProtection="1"/>
    <xf numFmtId="3" fontId="34" fillId="24" borderId="24" xfId="0" applyNumberFormat="1" applyFont="1" applyFill="1" applyBorder="1" applyAlignment="1" applyProtection="1"/>
    <xf numFmtId="3" fontId="34" fillId="24" borderId="22" xfId="0" applyNumberFormat="1" applyFont="1" applyFill="1" applyBorder="1" applyAlignment="1" applyProtection="1"/>
    <xf numFmtId="3" fontId="34" fillId="24" borderId="25" xfId="0" applyNumberFormat="1" applyFont="1" applyFill="1" applyBorder="1" applyAlignment="1" applyProtection="1"/>
    <xf numFmtId="3" fontId="92" fillId="24" borderId="98" xfId="0" applyNumberFormat="1" applyFont="1" applyFill="1" applyBorder="1" applyAlignment="1" applyProtection="1">
      <alignment horizontal="center"/>
    </xf>
    <xf numFmtId="3" fontId="92" fillId="24" borderId="22" xfId="0" applyNumberFormat="1" applyFont="1" applyFill="1" applyBorder="1" applyAlignment="1" applyProtection="1">
      <alignment horizontal="center"/>
    </xf>
    <xf numFmtId="38" fontId="3" fillId="21" borderId="23" xfId="15" applyNumberFormat="1" applyFont="1" applyFill="1" applyBorder="1" applyAlignment="1" applyProtection="1"/>
    <xf numFmtId="38" fontId="3" fillId="21" borderId="102" xfId="15" applyNumberFormat="1" applyFont="1" applyFill="1" applyBorder="1" applyAlignment="1" applyProtection="1"/>
    <xf numFmtId="38" fontId="247" fillId="21" borderId="116" xfId="15" applyNumberFormat="1" applyFont="1" applyFill="1" applyBorder="1" applyAlignment="1" applyProtection="1"/>
    <xf numFmtId="38" fontId="247" fillId="21" borderId="38" xfId="15" applyNumberFormat="1" applyFont="1" applyFill="1" applyBorder="1" applyAlignment="1" applyProtection="1"/>
    <xf numFmtId="38" fontId="247" fillId="21" borderId="138" xfId="15" applyNumberFormat="1" applyFont="1" applyFill="1" applyBorder="1" applyAlignment="1" applyProtection="1"/>
    <xf numFmtId="195" fontId="248" fillId="21" borderId="57" xfId="5" applyNumberFormat="1" applyFont="1" applyFill="1" applyBorder="1" applyAlignment="1" applyProtection="1"/>
    <xf numFmtId="195" fontId="249" fillId="21" borderId="57" xfId="5" applyNumberFormat="1" applyFont="1" applyFill="1" applyBorder="1" applyAlignment="1" applyProtection="1"/>
    <xf numFmtId="195" fontId="249" fillId="21" borderId="136" xfId="5" applyNumberFormat="1" applyFont="1" applyFill="1" applyBorder="1" applyAlignment="1" applyProtection="1"/>
    <xf numFmtId="38" fontId="247" fillId="21" borderId="116" xfId="15" applyNumberFormat="1" applyFont="1" applyFill="1" applyBorder="1" applyAlignment="1" applyProtection="1">
      <alignment horizontal="center"/>
    </xf>
    <xf numFmtId="38" fontId="247" fillId="21" borderId="38" xfId="15" applyNumberFormat="1" applyFont="1" applyFill="1" applyBorder="1" applyAlignment="1" applyProtection="1">
      <alignment horizontal="center"/>
    </xf>
    <xf numFmtId="38" fontId="247" fillId="21" borderId="138" xfId="15" applyNumberFormat="1" applyFont="1" applyFill="1" applyBorder="1" applyAlignment="1" applyProtection="1">
      <alignment horizontal="center"/>
    </xf>
    <xf numFmtId="0" fontId="166" fillId="24" borderId="16" xfId="2" applyFont="1" applyFill="1" applyBorder="1" applyAlignment="1" applyProtection="1">
      <alignment vertical="center" wrapText="1"/>
    </xf>
    <xf numFmtId="0" fontId="198" fillId="15" borderId="100" xfId="2" quotePrefix="1" applyFont="1" applyFill="1" applyBorder="1" applyAlignment="1" applyProtection="1">
      <alignment horizontal="center" vertical="center"/>
    </xf>
    <xf numFmtId="0" fontId="198" fillId="15" borderId="16" xfId="2" quotePrefix="1" applyFont="1" applyFill="1" applyBorder="1" applyAlignment="1" applyProtection="1">
      <alignment horizontal="center" vertical="center"/>
    </xf>
    <xf numFmtId="0" fontId="198" fillId="15" borderId="4" xfId="2" quotePrefix="1" applyFont="1" applyFill="1" applyBorder="1" applyAlignment="1" applyProtection="1">
      <alignment horizontal="center" vertical="center"/>
    </xf>
    <xf numFmtId="184" fontId="148" fillId="15" borderId="100" xfId="17" applyNumberFormat="1" applyFill="1" applyBorder="1" applyAlignment="1" applyProtection="1">
      <alignment horizontal="center" vertical="center"/>
    </xf>
    <xf numFmtId="184" fontId="205" fillId="15" borderId="4" xfId="2" applyNumberFormat="1" applyFont="1" applyFill="1" applyBorder="1" applyAlignment="1" applyProtection="1">
      <alignment horizontal="center" vertical="center"/>
    </xf>
    <xf numFmtId="3" fontId="148" fillId="15" borderId="100" xfId="17" applyNumberFormat="1" applyFill="1" applyBorder="1" applyAlignment="1" applyProtection="1">
      <alignment horizontal="center"/>
    </xf>
    <xf numFmtId="0" fontId="205" fillId="15" borderId="16" xfId="14" applyFont="1" applyFill="1" applyBorder="1" applyAlignment="1" applyProtection="1">
      <alignment horizontal="center"/>
    </xf>
    <xf numFmtId="0" fontId="205" fillId="15" borderId="4" xfId="14" applyFont="1" applyFill="1" applyBorder="1" applyAlignment="1" applyProtection="1">
      <alignment horizontal="center"/>
    </xf>
    <xf numFmtId="1" fontId="163" fillId="24" borderId="100" xfId="2" applyNumberFormat="1" applyFont="1" applyFill="1" applyBorder="1" applyAlignment="1" applyProtection="1">
      <alignment horizontal="center" vertical="center"/>
    </xf>
    <xf numFmtId="1" fontId="163" fillId="24" borderId="4" xfId="2" applyNumberFormat="1" applyFont="1" applyFill="1" applyBorder="1" applyAlignment="1" applyProtection="1">
      <alignment horizontal="center" vertical="center"/>
    </xf>
    <xf numFmtId="0" fontId="251" fillId="17" borderId="0" xfId="5" applyFont="1" applyFill="1" applyBorder="1" applyAlignment="1" applyProtection="1">
      <alignment horizontal="center"/>
    </xf>
    <xf numFmtId="192" fontId="207" fillId="17" borderId="0" xfId="5" applyNumberFormat="1" applyFont="1" applyFill="1" applyBorder="1" applyAlignment="1" applyProtection="1">
      <alignment horizontal="center"/>
    </xf>
    <xf numFmtId="0" fontId="88" fillId="19" borderId="5" xfId="2" applyFont="1" applyFill="1" applyBorder="1" applyAlignment="1" applyProtection="1">
      <alignment horizontal="center" vertical="center"/>
    </xf>
    <xf numFmtId="0" fontId="88" fillId="19" borderId="6" xfId="2" applyFont="1" applyFill="1" applyBorder="1" applyAlignment="1" applyProtection="1">
      <alignment horizontal="center" vertical="center"/>
    </xf>
    <xf numFmtId="0" fontId="88" fillId="19" borderId="7" xfId="2" applyFont="1" applyFill="1" applyBorder="1" applyAlignment="1" applyProtection="1">
      <alignment horizontal="center" vertical="center"/>
    </xf>
    <xf numFmtId="0" fontId="88" fillId="15" borderId="31" xfId="5" applyFont="1" applyFill="1" applyBorder="1" applyAlignment="1" applyProtection="1">
      <alignment horizontal="center" vertical="center" wrapText="1"/>
    </xf>
    <xf numFmtId="0" fontId="88" fillId="15" borderId="16" xfId="5" applyFont="1" applyFill="1" applyBorder="1" applyAlignment="1" applyProtection="1">
      <alignment horizontal="center" vertical="center" wrapText="1"/>
    </xf>
    <xf numFmtId="0" fontId="88" fillId="15" borderId="89" xfId="5" applyFont="1" applyFill="1" applyBorder="1" applyAlignment="1" applyProtection="1">
      <alignment horizontal="center" vertical="center" wrapText="1"/>
    </xf>
    <xf numFmtId="38" fontId="3" fillId="15" borderId="132" xfId="15" applyNumberFormat="1" applyFont="1" applyFill="1" applyBorder="1" applyAlignment="1" applyProtection="1">
      <alignment horizontal="center"/>
    </xf>
    <xf numFmtId="38" fontId="3" fillId="15" borderId="99" xfId="15" applyNumberFormat="1" applyFont="1" applyFill="1" applyBorder="1" applyAlignment="1" applyProtection="1">
      <alignment horizontal="center"/>
    </xf>
    <xf numFmtId="38" fontId="3" fillId="15" borderId="133" xfId="15" applyNumberFormat="1" applyFont="1" applyFill="1" applyBorder="1" applyAlignment="1" applyProtection="1">
      <alignment horizontal="center"/>
    </xf>
    <xf numFmtId="38" fontId="3" fillId="15" borderId="115" xfId="15" applyNumberFormat="1" applyFont="1" applyFill="1" applyBorder="1" applyAlignment="1" applyProtection="1">
      <alignment horizontal="center"/>
    </xf>
    <xf numFmtId="38" fontId="3" fillId="15" borderId="23" xfId="15" applyNumberFormat="1" applyFont="1" applyFill="1" applyBorder="1" applyAlignment="1" applyProtection="1">
      <alignment horizontal="center"/>
    </xf>
    <xf numFmtId="38" fontId="3" fillId="15" borderId="102" xfId="15" applyNumberFormat="1" applyFont="1" applyFill="1" applyBorder="1" applyAlignment="1" applyProtection="1">
      <alignment horizontal="center"/>
    </xf>
    <xf numFmtId="38" fontId="3" fillId="21" borderId="115" xfId="15" applyNumberFormat="1" applyFont="1" applyFill="1" applyBorder="1" applyAlignment="1" applyProtection="1">
      <alignment horizontal="center" vertical="center"/>
    </xf>
    <xf numFmtId="38" fontId="3" fillId="21" borderId="23" xfId="15" applyNumberFormat="1" applyFont="1" applyFill="1" applyBorder="1" applyAlignment="1" applyProtection="1">
      <alignment horizontal="center" vertical="center"/>
    </xf>
    <xf numFmtId="38" fontId="3" fillId="21" borderId="102" xfId="15" applyNumberFormat="1" applyFont="1" applyFill="1" applyBorder="1" applyAlignment="1" applyProtection="1">
      <alignment horizontal="center" vertical="center"/>
    </xf>
    <xf numFmtId="38" fontId="3" fillId="15" borderId="113" xfId="15" applyNumberFormat="1" applyFont="1" applyFill="1" applyBorder="1" applyAlignment="1" applyProtection="1">
      <alignment horizontal="center"/>
    </xf>
    <xf numFmtId="38" fontId="3" fillId="15" borderId="32" xfId="15" applyNumberFormat="1" applyFont="1" applyFill="1" applyBorder="1" applyAlignment="1" applyProtection="1">
      <alignment horizontal="center"/>
    </xf>
    <xf numFmtId="38" fontId="3" fillId="15" borderId="39" xfId="15" applyNumberFormat="1" applyFont="1" applyFill="1" applyBorder="1" applyAlignment="1" applyProtection="1">
      <alignment horizontal="center"/>
    </xf>
    <xf numFmtId="38" fontId="6" fillId="24" borderId="31" xfId="15" applyNumberFormat="1" applyFont="1" applyFill="1" applyBorder="1" applyAlignment="1" applyProtection="1">
      <alignment horizontal="center"/>
    </xf>
    <xf numFmtId="38" fontId="6" fillId="24" borderId="16" xfId="15" applyNumberFormat="1" applyFont="1" applyFill="1" applyBorder="1" applyAlignment="1" applyProtection="1">
      <alignment horizontal="center"/>
    </xf>
    <xf numFmtId="38" fontId="6" fillId="24" borderId="89" xfId="15" applyNumberFormat="1" applyFont="1" applyFill="1" applyBorder="1" applyAlignment="1" applyProtection="1">
      <alignment horizontal="center"/>
    </xf>
    <xf numFmtId="38" fontId="14" fillId="21" borderId="114" xfId="15" applyNumberFormat="1" applyFont="1" applyFill="1" applyBorder="1" applyAlignment="1" applyProtection="1">
      <alignment horizontal="center"/>
    </xf>
    <xf numFmtId="38" fontId="14" fillId="21" borderId="19" xfId="15" applyNumberFormat="1" applyFont="1" applyFill="1" applyBorder="1" applyAlignment="1" applyProtection="1">
      <alignment horizontal="center"/>
    </xf>
    <xf numFmtId="38" fontId="14" fillId="21" borderId="137" xfId="15" applyNumberFormat="1" applyFont="1" applyFill="1" applyBorder="1" applyAlignment="1" applyProtection="1">
      <alignment horizontal="center"/>
    </xf>
    <xf numFmtId="38" fontId="14" fillId="21" borderId="115" xfId="15" applyNumberFormat="1" applyFont="1" applyFill="1" applyBorder="1" applyAlignment="1" applyProtection="1">
      <alignment horizontal="center"/>
    </xf>
    <xf numFmtId="38" fontId="14" fillId="21" borderId="23" xfId="15" applyNumberFormat="1" applyFont="1" applyFill="1" applyBorder="1" applyAlignment="1" applyProtection="1">
      <alignment horizontal="center"/>
    </xf>
    <xf numFmtId="38" fontId="14" fillId="21" borderId="102" xfId="15" applyNumberFormat="1" applyFont="1" applyFill="1" applyBorder="1" applyAlignment="1" applyProtection="1">
      <alignment horizontal="center"/>
    </xf>
    <xf numFmtId="38" fontId="14" fillId="21" borderId="113" xfId="15" applyNumberFormat="1" applyFont="1" applyFill="1" applyBorder="1" applyAlignment="1" applyProtection="1">
      <alignment horizontal="center"/>
    </xf>
    <xf numFmtId="38" fontId="14" fillId="21" borderId="32" xfId="15" applyNumberFormat="1" applyFont="1" applyFill="1" applyBorder="1" applyAlignment="1" applyProtection="1">
      <alignment horizontal="center"/>
    </xf>
    <xf numFmtId="38" fontId="14" fillId="21" borderId="39" xfId="15" applyNumberFormat="1" applyFont="1" applyFill="1" applyBorder="1" applyAlignment="1" applyProtection="1">
      <alignment horizontal="center"/>
    </xf>
    <xf numFmtId="0" fontId="57" fillId="19" borderId="141" xfId="5" applyFont="1" applyFill="1" applyBorder="1" applyAlignment="1" applyProtection="1">
      <alignment horizontal="center"/>
    </xf>
    <xf numFmtId="0" fontId="57" fillId="19" borderId="142" xfId="5" applyFont="1" applyFill="1" applyBorder="1" applyAlignment="1" applyProtection="1">
      <alignment horizontal="center"/>
    </xf>
    <xf numFmtId="0" fontId="57" fillId="19" borderId="143" xfId="5" applyFont="1" applyFill="1" applyBorder="1" applyAlignment="1" applyProtection="1">
      <alignment horizontal="center"/>
    </xf>
    <xf numFmtId="0" fontId="57" fillId="39" borderId="141" xfId="5" quotePrefix="1" applyFont="1" applyFill="1" applyBorder="1" applyAlignment="1" applyProtection="1">
      <alignment horizontal="center"/>
    </xf>
    <xf numFmtId="0" fontId="57" fillId="39" borderId="142" xfId="5" quotePrefix="1" applyFont="1" applyFill="1" applyBorder="1" applyAlignment="1" applyProtection="1">
      <alignment horizontal="center"/>
    </xf>
    <xf numFmtId="0" fontId="57" fillId="39" borderId="143" xfId="5" quotePrefix="1" applyFont="1" applyFill="1" applyBorder="1" applyAlignment="1" applyProtection="1">
      <alignment horizontal="center"/>
    </xf>
    <xf numFmtId="0" fontId="57" fillId="26" borderId="141" xfId="5" applyFont="1" applyFill="1" applyBorder="1" applyAlignment="1" applyProtection="1">
      <alignment horizontal="center"/>
    </xf>
    <xf numFmtId="0" fontId="57" fillId="26" borderId="142" xfId="5" applyFont="1" applyFill="1" applyBorder="1" applyAlignment="1" applyProtection="1">
      <alignment horizontal="center"/>
    </xf>
    <xf numFmtId="0" fontId="57" fillId="26" borderId="143" xfId="5" applyFont="1" applyFill="1" applyBorder="1" applyAlignment="1" applyProtection="1">
      <alignment horizontal="center"/>
    </xf>
    <xf numFmtId="0" fontId="250" fillId="15" borderId="17" xfId="6" applyFont="1" applyFill="1" applyBorder="1" applyAlignment="1" applyProtection="1">
      <alignment horizontal="center"/>
    </xf>
    <xf numFmtId="0" fontId="250" fillId="15" borderId="0" xfId="6" applyFont="1" applyFill="1" applyBorder="1" applyAlignment="1" applyProtection="1">
      <alignment horizontal="center"/>
    </xf>
    <xf numFmtId="0" fontId="250" fillId="15" borderId="2" xfId="6" applyFont="1" applyFill="1" applyBorder="1" applyAlignment="1" applyProtection="1">
      <alignment horizontal="center"/>
    </xf>
    <xf numFmtId="38" fontId="78" fillId="15" borderId="132" xfId="15" applyNumberFormat="1" applyFont="1" applyFill="1" applyBorder="1" applyAlignment="1" applyProtection="1">
      <alignment horizontal="center"/>
    </xf>
    <xf numFmtId="38" fontId="78" fillId="15" borderId="99" xfId="15" applyNumberFormat="1" applyFont="1" applyFill="1" applyBorder="1" applyAlignment="1" applyProtection="1">
      <alignment horizontal="center"/>
    </xf>
    <xf numFmtId="38" fontId="78" fillId="15" borderId="133" xfId="15" applyNumberFormat="1" applyFont="1" applyFill="1" applyBorder="1" applyAlignment="1" applyProtection="1">
      <alignment horizontal="center"/>
    </xf>
    <xf numFmtId="38" fontId="31" fillId="15" borderId="113" xfId="15" applyNumberFormat="1" applyFont="1" applyFill="1" applyBorder="1" applyAlignment="1" applyProtection="1">
      <alignment horizontal="center"/>
    </xf>
    <xf numFmtId="38" fontId="31" fillId="15" borderId="32" xfId="15" applyNumberFormat="1" applyFont="1" applyFill="1" applyBorder="1" applyAlignment="1" applyProtection="1">
      <alignment horizontal="center"/>
    </xf>
    <xf numFmtId="38" fontId="31" fillId="15" borderId="39" xfId="15" applyNumberFormat="1" applyFont="1" applyFill="1" applyBorder="1" applyAlignment="1" applyProtection="1">
      <alignment horizontal="center"/>
    </xf>
    <xf numFmtId="38" fontId="12" fillId="15" borderId="113" xfId="15" applyNumberFormat="1" applyFont="1" applyFill="1" applyBorder="1" applyAlignment="1" applyProtection="1">
      <alignment horizontal="center"/>
    </xf>
    <xf numFmtId="38" fontId="12" fillId="15" borderId="32" xfId="15" applyNumberFormat="1" applyFont="1" applyFill="1" applyBorder="1" applyAlignment="1" applyProtection="1">
      <alignment horizontal="center"/>
    </xf>
    <xf numFmtId="38" fontId="12" fillId="15" borderId="39" xfId="15" applyNumberFormat="1" applyFont="1" applyFill="1" applyBorder="1" applyAlignment="1" applyProtection="1">
      <alignment horizontal="center"/>
    </xf>
    <xf numFmtId="0" fontId="57" fillId="15" borderId="104" xfId="5" applyFont="1" applyFill="1" applyBorder="1" applyAlignment="1" applyProtection="1">
      <alignment horizontal="center"/>
    </xf>
    <xf numFmtId="0" fontId="57" fillId="15" borderId="108" xfId="5" applyFont="1" applyFill="1" applyBorder="1" applyAlignment="1" applyProtection="1">
      <alignment horizontal="center"/>
    </xf>
    <xf numFmtId="0" fontId="57" fillId="15" borderId="105" xfId="5" applyFont="1" applyFill="1" applyBorder="1" applyAlignment="1" applyProtection="1">
      <alignment horizontal="center"/>
    </xf>
    <xf numFmtId="0" fontId="250" fillId="35" borderId="94" xfId="6" applyFont="1" applyFill="1" applyBorder="1" applyAlignment="1" applyProtection="1">
      <alignment horizontal="center"/>
    </xf>
    <xf numFmtId="1" fontId="57" fillId="17" borderId="99" xfId="5" applyNumberFormat="1" applyFont="1" applyFill="1" applyBorder="1" applyAlignment="1" applyProtection="1">
      <alignment horizontal="center"/>
    </xf>
    <xf numFmtId="0" fontId="57" fillId="17" borderId="99" xfId="5" applyNumberFormat="1" applyFont="1" applyFill="1" applyBorder="1" applyAlignment="1" applyProtection="1">
      <alignment horizontal="center"/>
    </xf>
    <xf numFmtId="38" fontId="171" fillId="40" borderId="113" xfId="15" applyNumberFormat="1" applyFont="1" applyFill="1" applyBorder="1" applyAlignment="1" applyProtection="1">
      <alignment horizontal="center"/>
    </xf>
    <xf numFmtId="38" fontId="171" fillId="40" borderId="32" xfId="15" applyNumberFormat="1" applyFont="1" applyFill="1" applyBorder="1" applyAlignment="1" applyProtection="1">
      <alignment horizontal="center"/>
    </xf>
    <xf numFmtId="38" fontId="171" fillId="40" borderId="39" xfId="15" applyNumberFormat="1" applyFont="1" applyFill="1" applyBorder="1" applyAlignment="1" applyProtection="1">
      <alignment horizontal="center"/>
    </xf>
    <xf numFmtId="0" fontId="3" fillId="15" borderId="50" xfId="2" applyFont="1" applyFill="1" applyBorder="1" applyAlignment="1" applyProtection="1">
      <alignment horizontal="right" vertical="top" wrapText="1"/>
    </xf>
    <xf numFmtId="0" fontId="3" fillId="15" borderId="0" xfId="2" applyFont="1" applyFill="1" applyAlignment="1" applyProtection="1">
      <alignment horizontal="right" vertical="top" wrapText="1"/>
    </xf>
    <xf numFmtId="0" fontId="90" fillId="19" borderId="117" xfId="2" applyFont="1" applyFill="1" applyBorder="1" applyAlignment="1" applyProtection="1">
      <alignment horizontal="center" vertical="center" wrapText="1"/>
    </xf>
    <xf numFmtId="0" fontId="90" fillId="19" borderId="10" xfId="2" applyFont="1" applyFill="1" applyBorder="1" applyAlignment="1" applyProtection="1">
      <alignment horizontal="center" vertical="center" wrapText="1"/>
    </xf>
    <xf numFmtId="0" fontId="150" fillId="19" borderId="117" xfId="0" applyFont="1" applyFill="1" applyBorder="1" applyAlignment="1" applyProtection="1">
      <alignment horizontal="center" vertical="center" wrapText="1"/>
    </xf>
    <xf numFmtId="0" fontId="150" fillId="19" borderId="10" xfId="0" applyFont="1" applyFill="1" applyBorder="1" applyAlignment="1" applyProtection="1">
      <alignment horizontal="center" vertical="center" wrapText="1"/>
    </xf>
    <xf numFmtId="0" fontId="9" fillId="15" borderId="50" xfId="2" applyFont="1" applyFill="1" applyBorder="1" applyAlignment="1" applyProtection="1">
      <alignment horizontal="center" vertic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166" fillId="24" borderId="16" xfId="2" applyFont="1" applyFill="1" applyBorder="1" applyAlignment="1" applyProtection="1">
      <alignment horizontal="left"/>
    </xf>
    <xf numFmtId="0" fontId="166" fillId="24" borderId="89" xfId="2" applyFont="1" applyFill="1" applyBorder="1" applyAlignment="1" applyProtection="1">
      <alignment horizontal="left"/>
    </xf>
    <xf numFmtId="0" fontId="166" fillId="24" borderId="16" xfId="2" applyFont="1" applyFill="1" applyBorder="1" applyAlignment="1" applyProtection="1">
      <alignment horizontal="left" vertical="center"/>
    </xf>
    <xf numFmtId="0" fontId="166" fillId="24" borderId="89" xfId="2" applyFont="1" applyFill="1" applyBorder="1" applyAlignment="1" applyProtection="1">
      <alignment horizontal="left" vertical="center"/>
    </xf>
    <xf numFmtId="0" fontId="166" fillId="24" borderId="16" xfId="2" applyFont="1" applyFill="1" applyBorder="1" applyAlignment="1" applyProtection="1">
      <alignment wrapText="1"/>
    </xf>
    <xf numFmtId="0" fontId="166" fillId="24" borderId="89" xfId="2" applyFont="1" applyFill="1" applyBorder="1" applyAlignment="1" applyProtection="1">
      <alignment wrapText="1"/>
    </xf>
    <xf numFmtId="0" fontId="166" fillId="17" borderId="100" xfId="2" applyFont="1" applyFill="1" applyBorder="1" applyAlignment="1" applyProtection="1">
      <alignment horizontal="left" vertical="center"/>
    </xf>
    <xf numFmtId="0" fontId="166" fillId="17" borderId="89" xfId="2" applyFont="1" applyFill="1" applyBorder="1" applyAlignment="1" applyProtection="1">
      <alignment horizontal="left" vertical="center"/>
    </xf>
    <xf numFmtId="0" fontId="166" fillId="24" borderId="16" xfId="2" applyFont="1" applyFill="1" applyBorder="1" applyAlignment="1" applyProtection="1">
      <alignment vertical="center" wrapText="1"/>
    </xf>
    <xf numFmtId="0" fontId="166" fillId="24" borderId="89" xfId="2" applyFont="1" applyFill="1" applyBorder="1" applyAlignment="1" applyProtection="1">
      <alignment vertical="center" wrapText="1"/>
    </xf>
    <xf numFmtId="0" fontId="166" fillId="24" borderId="16" xfId="10" applyFont="1" applyFill="1" applyBorder="1" applyAlignment="1" applyProtection="1">
      <alignment horizontal="left" vertical="center"/>
    </xf>
    <xf numFmtId="0" fontId="166" fillId="24" borderId="89" xfId="10" applyFont="1" applyFill="1" applyBorder="1" applyAlignment="1" applyProtection="1">
      <alignment horizontal="left" vertical="center"/>
    </xf>
    <xf numFmtId="0" fontId="166" fillId="24" borderId="16" xfId="10" quotePrefix="1" applyFont="1" applyFill="1" applyBorder="1" applyAlignment="1" applyProtection="1">
      <alignment horizontal="left" vertical="center"/>
    </xf>
    <xf numFmtId="0" fontId="166" fillId="24" borderId="89" xfId="10" quotePrefix="1" applyFont="1" applyFill="1" applyBorder="1" applyAlignment="1" applyProtection="1">
      <alignment horizontal="left" vertical="center"/>
    </xf>
    <xf numFmtId="0" fontId="166" fillId="24" borderId="16" xfId="10" quotePrefix="1" applyFont="1" applyFill="1" applyBorder="1" applyAlignment="1" applyProtection="1">
      <alignment horizontal="left" vertical="center" wrapText="1"/>
    </xf>
    <xf numFmtId="0" fontId="166" fillId="24" borderId="89" xfId="10" quotePrefix="1" applyFont="1" applyFill="1" applyBorder="1" applyAlignment="1" applyProtection="1">
      <alignment horizontal="left" vertical="center" wrapText="1"/>
    </xf>
    <xf numFmtId="0" fontId="3" fillId="15" borderId="0" xfId="2" applyFont="1" applyFill="1" applyAlignment="1" applyProtection="1">
      <alignment horizontal="left" vertical="center" wrapText="1"/>
    </xf>
    <xf numFmtId="0" fontId="5" fillId="15" borderId="0" xfId="2" applyFont="1" applyFill="1" applyAlignment="1" applyProtection="1">
      <alignment vertical="center" wrapText="1"/>
    </xf>
    <xf numFmtId="0" fontId="160" fillId="24" borderId="100" xfId="2" applyFont="1" applyFill="1" applyBorder="1" applyAlignment="1" applyProtection="1">
      <alignment horizontal="center" vertical="center" wrapText="1"/>
    </xf>
    <xf numFmtId="0" fontId="160" fillId="24" borderId="16" xfId="2" applyFont="1" applyFill="1" applyBorder="1" applyAlignment="1" applyProtection="1">
      <alignment horizontal="center" vertical="center" wrapText="1"/>
    </xf>
    <xf numFmtId="0" fontId="160" fillId="24" borderId="4" xfId="2" applyFont="1" applyFill="1" applyBorder="1" applyAlignment="1" applyProtection="1">
      <alignment horizontal="center" vertical="center" wrapText="1"/>
    </xf>
    <xf numFmtId="0" fontId="208" fillId="17" borderId="100" xfId="2" applyFont="1" applyFill="1" applyBorder="1" applyAlignment="1" applyProtection="1">
      <alignment horizontal="center" vertical="center" wrapText="1"/>
    </xf>
    <xf numFmtId="0" fontId="208" fillId="17" borderId="16" xfId="2" applyFont="1" applyFill="1" applyBorder="1" applyAlignment="1" applyProtection="1">
      <alignment horizontal="center" vertical="center" wrapText="1"/>
    </xf>
    <xf numFmtId="0" fontId="208" fillId="17" borderId="4" xfId="2" applyFont="1" applyFill="1" applyBorder="1" applyAlignment="1" applyProtection="1">
      <alignment horizontal="center" vertical="center" wrapText="1"/>
    </xf>
    <xf numFmtId="0" fontId="55" fillId="51" borderId="5" xfId="2" applyFont="1" applyFill="1" applyBorder="1" applyAlignment="1" applyProtection="1">
      <alignment horizontal="center" vertical="center"/>
    </xf>
    <xf numFmtId="0" fontId="55" fillId="51" borderId="6" xfId="2" applyFont="1" applyFill="1" applyBorder="1" applyAlignment="1" applyProtection="1">
      <alignment horizontal="center" vertical="center"/>
    </xf>
    <xf numFmtId="0" fontId="55" fillId="51" borderId="7" xfId="2" applyFont="1" applyFill="1" applyBorder="1" applyAlignment="1" applyProtection="1">
      <alignment horizontal="center" vertical="center"/>
    </xf>
    <xf numFmtId="0" fontId="164" fillId="23" borderId="5" xfId="0" applyFont="1" applyFill="1" applyBorder="1" applyAlignment="1" applyProtection="1">
      <alignment horizontal="center" vertical="center"/>
    </xf>
    <xf numFmtId="0" fontId="164" fillId="23" borderId="6" xfId="0" applyFont="1" applyFill="1" applyBorder="1" applyAlignment="1" applyProtection="1">
      <alignment horizontal="center" vertical="center"/>
    </xf>
    <xf numFmtId="0" fontId="164" fillId="23" borderId="7" xfId="0" applyFont="1" applyFill="1" applyBorder="1" applyAlignment="1" applyProtection="1">
      <alignment horizontal="center" vertical="center"/>
    </xf>
    <xf numFmtId="0" fontId="166" fillId="24" borderId="16" xfId="10" applyFont="1" applyFill="1" applyBorder="1" applyAlignment="1" applyProtection="1">
      <alignment vertical="center" wrapText="1"/>
    </xf>
    <xf numFmtId="0" fontId="166" fillId="24" borderId="89" xfId="10" applyFont="1" applyFill="1" applyBorder="1" applyAlignment="1" applyProtection="1">
      <alignment vertical="center" wrapText="1"/>
    </xf>
    <xf numFmtId="0" fontId="11" fillId="51" borderId="5" xfId="2" applyFont="1" applyFill="1" applyBorder="1" applyAlignment="1" applyProtection="1">
      <alignment horizontal="center" vertical="center"/>
    </xf>
    <xf numFmtId="0" fontId="11" fillId="51" borderId="6" xfId="2" applyFont="1" applyFill="1" applyBorder="1" applyAlignment="1" applyProtection="1">
      <alignment horizontal="center" vertical="center"/>
    </xf>
    <xf numFmtId="0" fontId="11" fillId="51" borderId="7" xfId="2" applyFont="1" applyFill="1" applyBorder="1" applyAlignment="1" applyProtection="1">
      <alignment horizontal="center" vertical="center"/>
    </xf>
    <xf numFmtId="0" fontId="226" fillId="19" borderId="5" xfId="2" applyFont="1" applyFill="1" applyBorder="1" applyAlignment="1" applyProtection="1">
      <alignment horizontal="center" vertical="center"/>
    </xf>
    <xf numFmtId="0" fontId="226" fillId="19" borderId="6" xfId="2" applyFont="1" applyFill="1" applyBorder="1" applyAlignment="1" applyProtection="1">
      <alignment horizontal="center" vertical="center"/>
    </xf>
    <xf numFmtId="0" fontId="226" fillId="19" borderId="7" xfId="2" applyFont="1" applyFill="1" applyBorder="1" applyAlignment="1" applyProtection="1">
      <alignment horizontal="center" vertical="center"/>
    </xf>
    <xf numFmtId="0" fontId="64" fillId="51" borderId="5" xfId="2" applyFont="1" applyFill="1" applyBorder="1" applyAlignment="1" applyProtection="1">
      <alignment horizontal="center" vertical="center"/>
    </xf>
    <xf numFmtId="0" fontId="64" fillId="51" borderId="6" xfId="2" applyFont="1" applyFill="1" applyBorder="1" applyAlignment="1" applyProtection="1">
      <alignment horizontal="center" vertical="center"/>
    </xf>
    <xf numFmtId="0" fontId="64" fillId="51" borderId="7" xfId="2" applyFont="1" applyFill="1" applyBorder="1" applyAlignment="1" applyProtection="1">
      <alignment horizontal="center" vertical="center"/>
    </xf>
    <xf numFmtId="0" fontId="61" fillId="8" borderId="16" xfId="10" quotePrefix="1" applyFont="1" applyFill="1" applyBorder="1" applyAlignment="1" applyProtection="1">
      <alignment horizontal="left" vertical="center"/>
    </xf>
    <xf numFmtId="0" fontId="61" fillId="8" borderId="89" xfId="10" quotePrefix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160" fillId="24" borderId="100" xfId="2" applyFont="1" applyFill="1" applyBorder="1" applyAlignment="1" applyProtection="1">
      <alignment horizontal="center" vertical="center" wrapText="1"/>
      <protection locked="0"/>
    </xf>
    <xf numFmtId="0" fontId="160" fillId="24" borderId="16" xfId="2" applyFont="1" applyFill="1" applyBorder="1" applyAlignment="1" applyProtection="1">
      <alignment horizontal="center" vertical="center" wrapText="1"/>
      <protection locked="0"/>
    </xf>
    <xf numFmtId="0" fontId="160" fillId="24" borderId="4" xfId="2" applyFont="1" applyFill="1" applyBorder="1" applyAlignment="1" applyProtection="1">
      <alignment horizontal="center" vertical="center" wrapText="1"/>
      <protection locked="0"/>
    </xf>
    <xf numFmtId="0" fontId="208" fillId="17" borderId="100" xfId="2" applyFont="1" applyFill="1" applyBorder="1" applyAlignment="1" applyProtection="1">
      <alignment vertical="center" wrapText="1"/>
    </xf>
    <xf numFmtId="0" fontId="208" fillId="17" borderId="16" xfId="2" applyFont="1" applyFill="1" applyBorder="1" applyAlignment="1" applyProtection="1">
      <alignment vertical="center" wrapText="1"/>
    </xf>
    <xf numFmtId="0" fontId="208" fillId="17" borderId="4" xfId="2" applyFont="1" applyFill="1" applyBorder="1" applyAlignment="1" applyProtection="1">
      <alignment vertical="center" wrapText="1"/>
    </xf>
    <xf numFmtId="0" fontId="3" fillId="15" borderId="0" xfId="2" applyFont="1" applyFill="1" applyAlignment="1">
      <alignment horizontal="left" vertical="center" wrapText="1"/>
    </xf>
    <xf numFmtId="0" fontId="5" fillId="15" borderId="0" xfId="2" applyFont="1" applyFill="1" applyAlignment="1">
      <alignment vertical="center" wrapText="1"/>
    </xf>
    <xf numFmtId="0" fontId="3" fillId="7" borderId="0" xfId="2" applyFont="1" applyFill="1" applyBorder="1" applyAlignment="1">
      <alignment horizontal="left" vertical="center" wrapText="1"/>
    </xf>
    <xf numFmtId="0" fontId="5" fillId="7" borderId="0" xfId="2" applyFont="1" applyFill="1" applyBorder="1" applyAlignment="1">
      <alignment vertical="center" wrapText="1"/>
    </xf>
    <xf numFmtId="0" fontId="6" fillId="7" borderId="0" xfId="2" applyFont="1" applyFill="1" applyBorder="1" applyAlignment="1">
      <alignment vertical="center" wrapText="1"/>
    </xf>
    <xf numFmtId="176" fontId="3" fillId="7" borderId="0" xfId="2" applyNumberFormat="1" applyFont="1" applyFill="1" applyBorder="1" applyAlignment="1">
      <alignment horizontal="left" wrapText="1"/>
    </xf>
    <xf numFmtId="0" fontId="181" fillId="26" borderId="16" xfId="10" quotePrefix="1" applyFont="1" applyFill="1" applyBorder="1" applyAlignment="1">
      <alignment horizontal="left" vertical="center" wrapText="1"/>
    </xf>
    <xf numFmtId="0" fontId="252" fillId="26" borderId="16" xfId="2" applyFont="1" applyFill="1" applyBorder="1" applyAlignment="1">
      <alignment horizontal="left" vertical="center" wrapText="1"/>
    </xf>
    <xf numFmtId="0" fontId="181" fillId="26" borderId="16" xfId="10" quotePrefix="1" applyFont="1" applyFill="1" applyBorder="1" applyAlignment="1" applyProtection="1">
      <alignment horizontal="left" vertical="center" wrapText="1"/>
    </xf>
    <xf numFmtId="0" fontId="252" fillId="26" borderId="16" xfId="2" applyFont="1" applyFill="1" applyBorder="1" applyAlignment="1" applyProtection="1">
      <alignment horizontal="left" vertical="center" wrapText="1"/>
    </xf>
    <xf numFmtId="0" fontId="3" fillId="0" borderId="0" xfId="2" applyFont="1" applyFill="1" applyAlignment="1" applyProtection="1">
      <alignment horizontal="left" vertical="center" wrapText="1"/>
    </xf>
    <xf numFmtId="0" fontId="191" fillId="30" borderId="16" xfId="2" applyFont="1" applyFill="1" applyBorder="1" applyAlignment="1">
      <alignment vertical="center" wrapText="1"/>
    </xf>
    <xf numFmtId="0" fontId="255" fillId="30" borderId="16" xfId="2" applyFont="1" applyFill="1" applyBorder="1" applyAlignment="1">
      <alignment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191" fillId="30" borderId="16" xfId="10" applyFont="1" applyFill="1" applyBorder="1" applyAlignment="1">
      <alignment horizontal="left" vertical="center" wrapText="1"/>
    </xf>
    <xf numFmtId="0" fontId="254" fillId="30" borderId="16" xfId="2" applyFont="1" applyFill="1" applyBorder="1" applyAlignment="1">
      <alignment horizontal="left" vertical="center" wrapText="1"/>
    </xf>
    <xf numFmtId="0" fontId="191" fillId="30" borderId="16" xfId="10" applyFont="1" applyFill="1" applyBorder="1" applyAlignment="1">
      <alignment horizontal="left" vertical="center"/>
    </xf>
    <xf numFmtId="0" fontId="191" fillId="30" borderId="16" xfId="10" applyFont="1" applyFill="1" applyBorder="1" applyAlignment="1">
      <alignment vertical="center" wrapText="1"/>
    </xf>
    <xf numFmtId="0" fontId="254" fillId="30" borderId="16" xfId="2" applyFont="1" applyFill="1" applyBorder="1" applyAlignment="1">
      <alignment vertical="center" wrapText="1"/>
    </xf>
    <xf numFmtId="0" fontId="191" fillId="30" borderId="16" xfId="10" quotePrefix="1" applyFont="1" applyFill="1" applyBorder="1" applyAlignment="1">
      <alignment horizontal="left" vertical="center" wrapText="1"/>
    </xf>
    <xf numFmtId="0" fontId="255" fillId="30" borderId="16" xfId="2" applyFont="1" applyFill="1" applyBorder="1" applyAlignment="1">
      <alignment horizontal="left" vertical="center" wrapText="1"/>
    </xf>
    <xf numFmtId="0" fontId="191" fillId="30" borderId="16" xfId="10" quotePrefix="1" applyFont="1" applyFill="1" applyBorder="1" applyAlignment="1">
      <alignment horizontal="left" vertical="center"/>
    </xf>
    <xf numFmtId="0" fontId="191" fillId="30" borderId="12" xfId="10" applyFont="1" applyFill="1" applyBorder="1" applyAlignment="1">
      <alignment vertical="center" wrapText="1"/>
    </xf>
    <xf numFmtId="0" fontId="191" fillId="30" borderId="89" xfId="10" applyFont="1" applyFill="1" applyBorder="1" applyAlignment="1">
      <alignment horizontal="left" vertical="center"/>
    </xf>
    <xf numFmtId="3" fontId="253" fillId="17" borderId="100" xfId="2" applyNumberFormat="1" applyFont="1" applyFill="1" applyBorder="1" applyAlignment="1" applyProtection="1">
      <alignment horizontal="center" vertical="center"/>
      <protection locked="0"/>
    </xf>
    <xf numFmtId="3" fontId="253" fillId="17" borderId="16" xfId="2" applyNumberFormat="1" applyFont="1" applyFill="1" applyBorder="1" applyAlignment="1" applyProtection="1">
      <alignment horizontal="center" vertical="center"/>
      <protection locked="0"/>
    </xf>
    <xf numFmtId="3" fontId="253" fillId="17" borderId="4" xfId="2" applyNumberFormat="1" applyFont="1" applyFill="1" applyBorder="1" applyAlignment="1" applyProtection="1">
      <alignment horizontal="center" vertical="center"/>
      <protection locked="0"/>
    </xf>
    <xf numFmtId="0" fontId="191" fillId="30" borderId="16" xfId="2" applyFont="1" applyFill="1" applyBorder="1" applyAlignment="1">
      <alignment horizontal="left" vertical="center"/>
    </xf>
    <xf numFmtId="0" fontId="191" fillId="30" borderId="16" xfId="2" applyFont="1" applyFill="1" applyBorder="1" applyAlignment="1">
      <alignment horizontal="left" vertical="center" wrapText="1"/>
    </xf>
    <xf numFmtId="0" fontId="191" fillId="30" borderId="89" xfId="2" applyFont="1" applyFill="1" applyBorder="1" applyAlignment="1">
      <alignment horizontal="left" vertical="center" wrapText="1"/>
    </xf>
    <xf numFmtId="0" fontId="14" fillId="15" borderId="164" xfId="2" applyFont="1" applyFill="1" applyBorder="1" applyAlignment="1" applyProtection="1">
      <alignment horizontal="center"/>
    </xf>
    <xf numFmtId="0" fontId="14" fillId="15" borderId="12" xfId="2" applyFont="1" applyFill="1" applyBorder="1" applyAlignment="1" applyProtection="1">
      <alignment horizontal="center"/>
    </xf>
    <xf numFmtId="0" fontId="14" fillId="15" borderId="50" xfId="2" applyFont="1" applyFill="1" applyBorder="1" applyAlignment="1" applyProtection="1">
      <alignment horizontal="center" vertical="center"/>
    </xf>
    <xf numFmtId="14" fontId="40" fillId="17" borderId="100" xfId="7" applyNumberFormat="1" applyFont="1" applyFill="1" applyBorder="1" applyAlignment="1" applyProtection="1">
      <alignment horizontal="center" vertical="center"/>
      <protection locked="0"/>
    </xf>
    <xf numFmtId="14" fontId="40" fillId="17" borderId="4" xfId="7" applyNumberFormat="1" applyFont="1" applyFill="1" applyBorder="1" applyAlignment="1" applyProtection="1">
      <alignment horizontal="center" vertical="center"/>
      <protection locked="0"/>
    </xf>
    <xf numFmtId="0" fontId="148" fillId="24" borderId="100" xfId="17" applyFill="1" applyBorder="1" applyAlignment="1" applyProtection="1">
      <alignment horizontal="center" vertical="center"/>
      <protection locked="0"/>
    </xf>
    <xf numFmtId="0" fontId="57" fillId="24" borderId="16" xfId="2" applyFont="1" applyFill="1" applyBorder="1" applyAlignment="1" applyProtection="1">
      <alignment horizontal="center" vertical="center"/>
      <protection locked="0"/>
    </xf>
    <xf numFmtId="0" fontId="57" fillId="24" borderId="4" xfId="2" applyFont="1" applyFill="1" applyBorder="1" applyAlignment="1" applyProtection="1">
      <alignment horizontal="center" vertical="center"/>
      <protection locked="0"/>
    </xf>
    <xf numFmtId="1" fontId="163" fillId="24" borderId="100" xfId="2" applyNumberFormat="1" applyFont="1" applyFill="1" applyBorder="1" applyAlignment="1" applyProtection="1">
      <alignment horizontal="center" vertical="center"/>
      <protection locked="0"/>
    </xf>
    <xf numFmtId="1" fontId="163" fillId="24" borderId="4" xfId="2" applyNumberFormat="1" applyFont="1" applyFill="1" applyBorder="1" applyAlignment="1" applyProtection="1">
      <alignment horizontal="center" vertical="center"/>
      <protection locked="0"/>
    </xf>
    <xf numFmtId="0" fontId="3" fillId="15" borderId="50" xfId="2" applyFont="1" applyFill="1" applyBorder="1" applyAlignment="1">
      <alignment horizontal="right" vertical="top" wrapText="1"/>
    </xf>
    <xf numFmtId="0" fontId="3" fillId="15" borderId="0" xfId="2" applyFont="1" applyFill="1" applyAlignment="1">
      <alignment horizontal="right" vertical="top" wrapText="1"/>
    </xf>
    <xf numFmtId="3" fontId="196" fillId="17" borderId="100" xfId="2" applyNumberFormat="1" applyFont="1" applyFill="1" applyBorder="1" applyAlignment="1" applyProtection="1">
      <alignment horizontal="center" vertical="center"/>
      <protection locked="0"/>
    </xf>
    <xf numFmtId="3" fontId="196" fillId="17" borderId="16" xfId="2" applyNumberFormat="1" applyFont="1" applyFill="1" applyBorder="1" applyAlignment="1" applyProtection="1">
      <alignment horizontal="center" vertical="center"/>
      <protection locked="0"/>
    </xf>
    <xf numFmtId="3" fontId="196" fillId="17" borderId="4" xfId="2" applyNumberFormat="1" applyFont="1" applyFill="1" applyBorder="1" applyAlignment="1" applyProtection="1">
      <alignment horizontal="center" vertical="center"/>
      <protection locked="0"/>
    </xf>
  </cellXfs>
  <cellStyles count="18">
    <cellStyle name="Hyperlink 2" xfId="1"/>
    <cellStyle name="Normal 2" xfId="2"/>
    <cellStyle name="Normal 3" xfId="3"/>
    <cellStyle name="Normal 3 2" xfId="4"/>
    <cellStyle name="Normal 4" xfId="5"/>
    <cellStyle name="Normal_B3_2013" xfId="6"/>
    <cellStyle name="Normal_BIN 7301,7311 and 6301" xfId="7"/>
    <cellStyle name="Normal_COA-2001-ZAPOVED-No-81-29012002-ANNEX" xfId="8"/>
    <cellStyle name="Normal_DOMV" xfId="9"/>
    <cellStyle name="Normal_EBK_PROJECT_2001-last" xfId="10"/>
    <cellStyle name="Normal_EBK-2002-draft" xfId="11"/>
    <cellStyle name="Normal_MAKET" xfId="12"/>
    <cellStyle name="Normal_Sheet2" xfId="13"/>
    <cellStyle name="Normal_TRIAL-BALANCE-2001-MAKET" xfId="14"/>
    <cellStyle name="Normal_ZADACHA" xfId="15"/>
    <cellStyle name="Запетая" xfId="16" builtinId="3"/>
    <cellStyle name="Нормален" xfId="0" builtinId="0"/>
    <cellStyle name="Хипервръзка" xfId="17" builtinId="8"/>
  </cellStyles>
  <dxfs count="17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4" formatCode="0&quot; &quot;0&quot; &quot;0&quot; &quot;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theme="0"/>
      </font>
    </dxf>
    <dxf>
      <font>
        <color rgb="FFF0FDCF"/>
      </font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FFFFCC"/>
      </font>
    </dxf>
    <dxf>
      <font>
        <color rgb="FFFFFFCC"/>
      </font>
      <numFmt numFmtId="1" formatCode="0"/>
      <fill>
        <patternFill>
          <bgColor rgb="FFFFFFCC"/>
        </patternFill>
      </fill>
    </dxf>
    <dxf>
      <numFmt numFmtId="180" formatCode="0000"/>
    </dxf>
    <dxf>
      <numFmt numFmtId="191" formatCode="0000&quot; &quot;0000"/>
    </dxf>
    <dxf>
      <numFmt numFmtId="190" formatCode="0000&quot; &quot;0000&quot; &quot;0000"/>
    </dxf>
    <dxf>
      <numFmt numFmtId="189" formatCode="0000&quot; &quot;0000&quot; &quot;0000&quot; &quot;0000"/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theme="0"/>
      </font>
      <fill>
        <patternFill>
          <bgColor theme="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88" formatCode="#,##0;\(#,##0\)"/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2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2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AA209"/>
  <sheetViews>
    <sheetView showZeros="0" zoomScale="89" zoomScaleNormal="89" workbookViewId="0">
      <pane xSplit="5" ySplit="10" topLeftCell="F11" activePane="bottomRight" state="frozen"/>
      <selection pane="topRight" activeCell="D1" sqref="D1"/>
      <selection pane="bottomLeft" activeCell="A11" sqref="A11"/>
      <selection pane="bottomRight" activeCell="B4" sqref="B4"/>
    </sheetView>
  </sheetViews>
  <sheetFormatPr defaultRowHeight="15"/>
  <cols>
    <col min="1" max="1" width="3.7109375" style="1359" customWidth="1"/>
    <col min="2" max="2" width="20.140625" style="1359" customWidth="1"/>
    <col min="3" max="3" width="22.42578125" style="1359" customWidth="1"/>
    <col min="4" max="4" width="34.5703125" style="1359" customWidth="1"/>
    <col min="5" max="5" width="0.7109375" style="1359" customWidth="1"/>
    <col min="6" max="7" width="17.140625" style="1359" customWidth="1"/>
    <col min="8" max="8" width="0.7109375" style="1359" customWidth="1"/>
    <col min="9" max="9" width="16.7109375" style="1359" customWidth="1"/>
    <col min="10" max="10" width="17.140625" style="1359" customWidth="1"/>
    <col min="11" max="11" width="0.7109375" style="1359" customWidth="1"/>
    <col min="12" max="12" width="17.140625" style="1359" customWidth="1"/>
    <col min="13" max="13" width="0.7109375" style="1359" customWidth="1"/>
    <col min="14" max="14" width="17.140625" style="1359" customWidth="1"/>
    <col min="15" max="15" width="3.5703125" style="1359" customWidth="1"/>
    <col min="16" max="17" width="20" style="1360" customWidth="1"/>
    <col min="18" max="18" width="1.140625" style="1360" customWidth="1"/>
    <col min="19" max="19" width="59.5703125" style="1359" customWidth="1"/>
    <col min="20" max="21" width="12.28515625" style="1359" customWidth="1"/>
    <col min="22" max="22" width="1.140625" style="1359" customWidth="1"/>
    <col min="23" max="24" width="12.28515625" style="1359" customWidth="1"/>
    <col min="25" max="26" width="9.140625" style="1359"/>
    <col min="27" max="27" width="10.42578125" style="1359" customWidth="1"/>
    <col min="28" max="16384" width="9.140625" style="1359"/>
  </cols>
  <sheetData>
    <row r="1" spans="1:27" s="1019" customFormat="1" ht="15.75" customHeight="1">
      <c r="A1" s="1007"/>
      <c r="B1" s="1008" t="s">
        <v>997</v>
      </c>
      <c r="C1" s="1008"/>
      <c r="D1" s="1008"/>
      <c r="E1" s="1009"/>
      <c r="F1" s="1010" t="s">
        <v>980</v>
      </c>
      <c r="G1" s="1011" t="s">
        <v>998</v>
      </c>
      <c r="H1" s="1009"/>
      <c r="I1" s="1012" t="s">
        <v>999</v>
      </c>
      <c r="J1" s="1012"/>
      <c r="K1" s="1009"/>
      <c r="L1" s="1013" t="s">
        <v>1000</v>
      </c>
      <c r="M1" s="1009"/>
      <c r="N1" s="1014"/>
      <c r="O1" s="1009"/>
      <c r="P1" s="1015" t="s">
        <v>1001</v>
      </c>
      <c r="Q1" s="1016"/>
      <c r="R1" s="1017"/>
      <c r="S1" s="1007"/>
      <c r="T1" s="1007"/>
      <c r="U1" s="1007"/>
      <c r="V1" s="1007"/>
      <c r="W1" s="1018"/>
      <c r="X1" s="1018"/>
      <c r="Y1" s="1018"/>
      <c r="Z1" s="1018"/>
      <c r="AA1" s="1018"/>
    </row>
    <row r="2" spans="1:27" s="1028" customFormat="1" ht="20.25" customHeight="1">
      <c r="A2" s="1007"/>
      <c r="B2" s="1703" t="str">
        <f>+OTCHET!B9</f>
        <v>ОУ "Хписто Ботев" с.Левка Проект BG05M2OP001-2.004-0004 "Твоят час"</v>
      </c>
      <c r="C2" s="1704"/>
      <c r="D2" s="1705"/>
      <c r="E2" s="1020"/>
      <c r="F2" s="1021">
        <f>+OTCHET!H9</f>
        <v>0</v>
      </c>
      <c r="G2" s="1022">
        <f>+OTCHET!F12</f>
        <v>0</v>
      </c>
      <c r="H2" s="1023"/>
      <c r="I2" s="1706">
        <f>+OTCHET!H609</f>
        <v>0</v>
      </c>
      <c r="J2" s="1707"/>
      <c r="K2" s="1014"/>
      <c r="L2" s="1708">
        <f>OTCHET!H607</f>
        <v>0</v>
      </c>
      <c r="M2" s="1709"/>
      <c r="N2" s="1710"/>
      <c r="O2" s="1024"/>
      <c r="P2" s="1025">
        <f>OTCHET!E15</f>
        <v>98</v>
      </c>
      <c r="Q2" s="1026" t="str">
        <f>OTCHET!F15</f>
        <v>СЕС - КСФ</v>
      </c>
      <c r="R2" s="1027"/>
      <c r="S2" s="1007" t="s">
        <v>1002</v>
      </c>
      <c r="T2" s="1711">
        <f>+OTCHET!I9</f>
        <v>0</v>
      </c>
      <c r="U2" s="1712"/>
      <c r="V2" s="1024"/>
      <c r="W2" s="1018"/>
      <c r="X2" s="1018"/>
      <c r="Y2" s="1018"/>
      <c r="Z2" s="1018"/>
      <c r="AA2" s="1018"/>
    </row>
    <row r="3" spans="1:27" s="1028" customFormat="1" ht="4.5" customHeight="1">
      <c r="A3" s="1007"/>
      <c r="B3" s="1029"/>
      <c r="C3" s="1029"/>
      <c r="D3" s="1029"/>
      <c r="E3" s="1020"/>
      <c r="F3" s="1030"/>
      <c r="G3" s="1024"/>
      <c r="H3" s="1023"/>
      <c r="I3" s="1024"/>
      <c r="J3" s="1024"/>
      <c r="K3" s="1023"/>
      <c r="L3" s="1014"/>
      <c r="M3" s="1009"/>
      <c r="N3" s="1014"/>
      <c r="O3" s="1024"/>
      <c r="P3" s="1031"/>
      <c r="Q3" s="1027"/>
      <c r="R3" s="1027"/>
      <c r="S3" s="1007"/>
      <c r="T3" s="1007"/>
      <c r="U3" s="1007"/>
      <c r="V3" s="1024"/>
      <c r="W3" s="1018"/>
      <c r="X3" s="1018"/>
      <c r="Y3" s="1018"/>
      <c r="Z3" s="1018"/>
      <c r="AA3" s="1018"/>
    </row>
    <row r="4" spans="1:27" s="1028" customFormat="1" ht="18.75" customHeight="1">
      <c r="A4" s="1007"/>
      <c r="B4" s="1032" t="s">
        <v>1003</v>
      </c>
      <c r="C4" s="1032"/>
      <c r="D4" s="1032"/>
      <c r="E4" s="1033"/>
      <c r="F4" s="1032"/>
      <c r="G4" s="1034"/>
      <c r="H4" s="1034"/>
      <c r="I4" s="1034"/>
      <c r="J4" s="1034" t="s">
        <v>1004</v>
      </c>
      <c r="K4" s="1023"/>
      <c r="L4" s="1035">
        <f>+Q4</f>
        <v>2018</v>
      </c>
      <c r="M4" s="1036"/>
      <c r="N4" s="1036"/>
      <c r="O4" s="1024"/>
      <c r="P4" s="1037" t="s">
        <v>1004</v>
      </c>
      <c r="Q4" s="1035">
        <f>+OTCHET!C3</f>
        <v>2018</v>
      </c>
      <c r="R4" s="1027"/>
      <c r="S4" s="1713" t="s">
        <v>1005</v>
      </c>
      <c r="T4" s="1713"/>
      <c r="U4" s="1713"/>
      <c r="V4" s="1007"/>
      <c r="W4" s="1018"/>
      <c r="X4" s="1018"/>
      <c r="Y4" s="1018"/>
      <c r="Z4" s="1018"/>
      <c r="AA4" s="1018"/>
    </row>
    <row r="5" spans="1:27" s="1028" customFormat="1" ht="2.25" customHeight="1">
      <c r="A5" s="1023"/>
      <c r="B5" s="1038"/>
      <c r="C5" s="1038"/>
      <c r="D5" s="1038"/>
      <c r="E5" s="1038"/>
      <c r="F5" s="1038"/>
      <c r="G5" s="1039"/>
      <c r="H5" s="1038"/>
      <c r="I5" s="1039"/>
      <c r="J5" s="1040"/>
      <c r="K5" s="1023"/>
      <c r="L5" s="1024"/>
      <c r="M5" s="1024"/>
      <c r="N5" s="1023"/>
      <c r="O5" s="1024"/>
      <c r="P5" s="1024"/>
      <c r="Q5" s="1041"/>
      <c r="R5" s="1027"/>
      <c r="S5" s="1007"/>
      <c r="T5" s="1007"/>
      <c r="U5" s="1007"/>
      <c r="V5" s="1007"/>
      <c r="W5" s="1018"/>
      <c r="X5" s="1018"/>
      <c r="Y5" s="1018"/>
      <c r="Z5" s="1018"/>
      <c r="AA5" s="1018"/>
    </row>
    <row r="6" spans="1:27" s="1019" customFormat="1" ht="17.25" customHeight="1">
      <c r="A6" s="1007"/>
      <c r="B6" s="1032" t="s">
        <v>1006</v>
      </c>
      <c r="C6" s="1032"/>
      <c r="D6" s="1032"/>
      <c r="E6" s="1033"/>
      <c r="F6" s="1042"/>
      <c r="G6" s="1042"/>
      <c r="H6" s="1033"/>
      <c r="I6" s="1042"/>
      <c r="J6" s="1043"/>
      <c r="K6" s="1020"/>
      <c r="L6" s="1044">
        <f>OTCHET!F9</f>
        <v>43465</v>
      </c>
      <c r="M6" s="1020"/>
      <c r="N6" s="1045" t="s">
        <v>1007</v>
      </c>
      <c r="O6" s="1009"/>
      <c r="P6" s="1046">
        <f>OTCHET!F9</f>
        <v>43465</v>
      </c>
      <c r="Q6" s="1045" t="s">
        <v>1007</v>
      </c>
      <c r="R6" s="1047"/>
      <c r="S6" s="1714">
        <f>+Q4</f>
        <v>2018</v>
      </c>
      <c r="T6" s="1714"/>
      <c r="U6" s="1714"/>
      <c r="V6" s="1007"/>
      <c r="W6" s="1018"/>
      <c r="X6" s="1018"/>
      <c r="Y6" s="1018"/>
      <c r="Z6" s="1018"/>
      <c r="AA6" s="1018"/>
    </row>
    <row r="7" spans="1:27" s="1019" customFormat="1" ht="4.5" customHeight="1" thickBot="1">
      <c r="A7" s="1007"/>
      <c r="B7" s="1048"/>
      <c r="C7" s="1048"/>
      <c r="D7" s="1048"/>
      <c r="E7" s="1020"/>
      <c r="F7" s="1049"/>
      <c r="G7" s="1049"/>
      <c r="H7" s="1020"/>
      <c r="I7" s="1049"/>
      <c r="J7" s="1049"/>
      <c r="K7" s="1020"/>
      <c r="L7" s="1049"/>
      <c r="M7" s="1020"/>
      <c r="N7" s="1049"/>
      <c r="O7" s="1050"/>
      <c r="P7" s="1051"/>
      <c r="Q7" s="1051"/>
      <c r="R7" s="1047"/>
      <c r="S7" s="1052"/>
      <c r="T7" s="1052"/>
      <c r="U7" s="1052"/>
      <c r="V7" s="1009"/>
      <c r="W7" s="1018"/>
      <c r="X7" s="1018"/>
      <c r="Y7" s="1018"/>
      <c r="Z7" s="1018"/>
    </row>
    <row r="8" spans="1:27" s="1019" customFormat="1" ht="57" customHeight="1">
      <c r="A8" s="1007"/>
      <c r="B8" s="1053"/>
      <c r="C8" s="1054"/>
      <c r="D8" s="1055"/>
      <c r="E8" s="1020"/>
      <c r="F8" s="1056" t="s">
        <v>1008</v>
      </c>
      <c r="G8" s="1057" t="s">
        <v>1009</v>
      </c>
      <c r="H8" s="1020"/>
      <c r="I8" s="1058" t="s">
        <v>1010</v>
      </c>
      <c r="J8" s="1059" t="s">
        <v>1011</v>
      </c>
      <c r="K8" s="1020"/>
      <c r="L8" s="1060" t="s">
        <v>1012</v>
      </c>
      <c r="M8" s="1020"/>
      <c r="N8" s="1061" t="s">
        <v>1013</v>
      </c>
      <c r="O8" s="1062"/>
      <c r="P8" s="1063" t="s">
        <v>1014</v>
      </c>
      <c r="Q8" s="1064" t="s">
        <v>1015</v>
      </c>
      <c r="R8" s="1047"/>
      <c r="S8" s="1715" t="s">
        <v>984</v>
      </c>
      <c r="T8" s="1716"/>
      <c r="U8" s="1717"/>
      <c r="V8" s="1009"/>
      <c r="W8" s="1018"/>
      <c r="X8" s="1018"/>
      <c r="Y8" s="1018"/>
      <c r="Z8" s="1018"/>
    </row>
    <row r="9" spans="1:27" s="1019" customFormat="1" ht="18" customHeight="1" thickBot="1">
      <c r="A9" s="1007"/>
      <c r="B9" s="1065" t="s">
        <v>1016</v>
      </c>
      <c r="C9" s="1066"/>
      <c r="D9" s="1067"/>
      <c r="E9" s="1020"/>
      <c r="F9" s="1068">
        <f>+L4</f>
        <v>2018</v>
      </c>
      <c r="G9" s="1069">
        <f>+L6</f>
        <v>43465</v>
      </c>
      <c r="H9" s="1020"/>
      <c r="I9" s="1070">
        <f>+L4</f>
        <v>2018</v>
      </c>
      <c r="J9" s="1071">
        <f>+L6</f>
        <v>43465</v>
      </c>
      <c r="K9" s="1072"/>
      <c r="L9" s="1073">
        <f>+L6</f>
        <v>43465</v>
      </c>
      <c r="M9" s="1072"/>
      <c r="N9" s="1074">
        <f>+L6</f>
        <v>43465</v>
      </c>
      <c r="O9" s="1075"/>
      <c r="P9" s="1076">
        <f>+L4</f>
        <v>2018</v>
      </c>
      <c r="Q9" s="1074">
        <f>+L6</f>
        <v>43465</v>
      </c>
      <c r="R9" s="1047"/>
      <c r="S9" s="1718" t="s">
        <v>985</v>
      </c>
      <c r="T9" s="1719"/>
      <c r="U9" s="1720"/>
      <c r="V9" s="1077"/>
      <c r="W9" s="1018"/>
      <c r="X9" s="1018"/>
      <c r="Y9" s="1018"/>
      <c r="Z9" s="1018"/>
    </row>
    <row r="10" spans="1:27" s="1019" customFormat="1" ht="15.75">
      <c r="A10" s="1007"/>
      <c r="B10" s="1078" t="s">
        <v>1017</v>
      </c>
      <c r="C10" s="1079"/>
      <c r="D10" s="1080"/>
      <c r="E10" s="1020"/>
      <c r="F10" s="1081" t="s">
        <v>174</v>
      </c>
      <c r="G10" s="1082" t="s">
        <v>175</v>
      </c>
      <c r="H10" s="1020"/>
      <c r="I10" s="1081" t="s">
        <v>722</v>
      </c>
      <c r="J10" s="1082" t="s">
        <v>723</v>
      </c>
      <c r="K10" s="1020"/>
      <c r="L10" s="1082" t="s">
        <v>702</v>
      </c>
      <c r="M10" s="1020"/>
      <c r="N10" s="1083" t="s">
        <v>1018</v>
      </c>
      <c r="O10" s="1084"/>
      <c r="P10" s="1085" t="s">
        <v>174</v>
      </c>
      <c r="Q10" s="1086" t="s">
        <v>175</v>
      </c>
      <c r="R10" s="1047"/>
      <c r="S10" s="1087"/>
      <c r="T10" s="1088"/>
      <c r="U10" s="1089"/>
      <c r="V10" s="1077"/>
      <c r="W10" s="1018"/>
      <c r="X10" s="1018"/>
      <c r="Y10" s="1018"/>
      <c r="Z10" s="1018"/>
    </row>
    <row r="11" spans="1:27" s="1019" customFormat="1" ht="15.75">
      <c r="A11" s="1090"/>
      <c r="B11" s="1091" t="s">
        <v>1019</v>
      </c>
      <c r="C11" s="1092"/>
      <c r="D11" s="1093"/>
      <c r="E11" s="1020"/>
      <c r="F11" s="1094"/>
      <c r="G11" s="1095"/>
      <c r="H11" s="1020"/>
      <c r="I11" s="1094"/>
      <c r="J11" s="1094"/>
      <c r="K11" s="1096"/>
      <c r="L11" s="1094"/>
      <c r="M11" s="1096"/>
      <c r="N11" s="1097"/>
      <c r="O11" s="1098"/>
      <c r="P11" s="1094"/>
      <c r="Q11" s="1094"/>
      <c r="R11" s="1047"/>
      <c r="S11" s="1091" t="s">
        <v>1019</v>
      </c>
      <c r="T11" s="1092"/>
      <c r="U11" s="1093"/>
      <c r="V11" s="1077"/>
      <c r="W11" s="1018"/>
      <c r="X11" s="1018"/>
      <c r="Y11" s="1018"/>
      <c r="Z11" s="1018"/>
    </row>
    <row r="12" spans="1:27" s="1019" customFormat="1" ht="15.75">
      <c r="A12" s="1090"/>
      <c r="B12" s="1099" t="s">
        <v>1020</v>
      </c>
      <c r="C12" s="1100"/>
      <c r="D12" s="1101"/>
      <c r="E12" s="1020"/>
      <c r="F12" s="1102"/>
      <c r="G12" s="1103"/>
      <c r="H12" s="1020"/>
      <c r="I12" s="1102"/>
      <c r="J12" s="1102"/>
      <c r="K12" s="1096"/>
      <c r="L12" s="1102"/>
      <c r="M12" s="1096"/>
      <c r="N12" s="1104"/>
      <c r="O12" s="1098"/>
      <c r="P12" s="1102"/>
      <c r="Q12" s="1102"/>
      <c r="R12" s="1047"/>
      <c r="S12" s="1099" t="s">
        <v>1020</v>
      </c>
      <c r="T12" s="1100"/>
      <c r="U12" s="1101"/>
      <c r="V12" s="1077"/>
      <c r="W12" s="1018"/>
      <c r="X12" s="1018"/>
      <c r="Y12" s="1018"/>
      <c r="Z12" s="1018"/>
    </row>
    <row r="13" spans="1:27" s="1019" customFormat="1" ht="15.75">
      <c r="A13" s="1090"/>
      <c r="B13" s="1105" t="s">
        <v>1021</v>
      </c>
      <c r="C13" s="1106"/>
      <c r="D13" s="1107"/>
      <c r="E13" s="1020"/>
      <c r="F13" s="1108">
        <f>+IF($P$2=0,$P13,0)</f>
        <v>0</v>
      </c>
      <c r="G13" s="1109">
        <f>+IF($P$2=0,$Q13,0)</f>
        <v>0</v>
      </c>
      <c r="H13" s="1020"/>
      <c r="I13" s="1108">
        <f>+IF(OR($P$2=98,$P$2=42,$P$2=96,$P$2=97),$P13,0)</f>
        <v>0</v>
      </c>
      <c r="J13" s="1109">
        <f>+IF(OR($P$2=98,$P$2=42,$P$2=96,$P$2=97),$Q13,0)</f>
        <v>0</v>
      </c>
      <c r="K13" s="1096"/>
      <c r="L13" s="1109">
        <f>+IF($P$2=33,$Q13,0)</f>
        <v>0</v>
      </c>
      <c r="M13" s="1096"/>
      <c r="N13" s="1110">
        <f>+ROUND(+G13+J13+L13,0)</f>
        <v>0</v>
      </c>
      <c r="O13" s="1098"/>
      <c r="P13" s="1108">
        <f>+ROUND(OTCHET!E22+OTCHET!E28+OTCHET!E33+OTCHET!E39+OTCHET!E47+OTCHET!E52+OTCHET!E58+OTCHET!E61+OTCHET!E64+OTCHET!E65+OTCHET!E72+OTCHET!E73+OTCHET!E74,0)</f>
        <v>0</v>
      </c>
      <c r="Q13" s="1109">
        <f>+ROUND(OTCHET!L22+OTCHET!L28+OTCHET!L33+OTCHET!L39+OTCHET!L47+OTCHET!L52+OTCHET!L58+OTCHET!L61+OTCHET!L64+OTCHET!L65+OTCHET!L72+OTCHET!L73+OTCHET!L74,0)</f>
        <v>0</v>
      </c>
      <c r="R13" s="1047"/>
      <c r="S13" s="1721" t="s">
        <v>1022</v>
      </c>
      <c r="T13" s="1722"/>
      <c r="U13" s="1723"/>
      <c r="V13" s="1077"/>
      <c r="W13" s="1018"/>
      <c r="X13" s="1018"/>
      <c r="Y13" s="1018"/>
      <c r="Z13" s="1018"/>
    </row>
    <row r="14" spans="1:27" s="1019" customFormat="1" ht="15.75">
      <c r="A14" s="1090"/>
      <c r="B14" s="1111" t="s">
        <v>1023</v>
      </c>
      <c r="C14" s="1112"/>
      <c r="D14" s="1113"/>
      <c r="E14" s="1020"/>
      <c r="F14" s="1114">
        <f t="shared" ref="F14:F22" si="0">+IF($P$2=0,$P14,0)</f>
        <v>0</v>
      </c>
      <c r="G14" s="1115">
        <f t="shared" ref="G14:G22" si="1">+IF($P$2=0,$Q14,0)</f>
        <v>0</v>
      </c>
      <c r="H14" s="1020"/>
      <c r="I14" s="1114">
        <f t="shared" ref="I14:I22" si="2">+IF(OR($P$2=98,$P$2=42,$P$2=96,$P$2=97),$P14,0)</f>
        <v>0</v>
      </c>
      <c r="J14" s="1115">
        <f t="shared" ref="J14:J22" si="3">+IF(OR($P$2=98,$P$2=42,$P$2=96,$P$2=97),$Q14,0)</f>
        <v>0</v>
      </c>
      <c r="K14" s="1096"/>
      <c r="L14" s="1115">
        <f t="shared" ref="L14:L22" si="4">+IF($P$2=33,$Q14,0)</f>
        <v>0</v>
      </c>
      <c r="M14" s="1096"/>
      <c r="N14" s="1116">
        <f t="shared" ref="N14:N22" si="5">+ROUND(+G14+J14+L14,0)</f>
        <v>0</v>
      </c>
      <c r="O14" s="1098"/>
      <c r="P14" s="1114">
        <f>+ROUND(+OTCHET!E91+OTCHET!E94+OTCHET!E95+OTCHET!E116+OTCHET!E117,0)</f>
        <v>0</v>
      </c>
      <c r="Q14" s="1115">
        <f>+ROUND(+OTCHET!L91+OTCHET!L94+OTCHET!L95+OTCHET!L116+OTCHET!L117,0)</f>
        <v>0</v>
      </c>
      <c r="R14" s="1047"/>
      <c r="S14" s="1724" t="s">
        <v>2064</v>
      </c>
      <c r="T14" s="1725"/>
      <c r="U14" s="1726"/>
      <c r="V14" s="1077"/>
      <c r="W14" s="1018"/>
      <c r="X14" s="1018"/>
      <c r="Y14" s="1018"/>
      <c r="Z14" s="1018"/>
    </row>
    <row r="15" spans="1:27" s="1019" customFormat="1" ht="15.75">
      <c r="A15" s="1090"/>
      <c r="B15" s="1155" t="s">
        <v>2062</v>
      </c>
      <c r="C15" s="1691"/>
      <c r="D15" s="1692"/>
      <c r="E15" s="1020"/>
      <c r="F15" s="1156">
        <f>+IF($P$2=0,$P15,0)</f>
        <v>0</v>
      </c>
      <c r="G15" s="1157">
        <f>+IF($P$2=0,$Q15,0)</f>
        <v>0</v>
      </c>
      <c r="H15" s="1020"/>
      <c r="I15" s="1156">
        <f>+IF(OR($P$2=98,$P$2=42,$P$2=96,$P$2=97),$P15,0)</f>
        <v>0</v>
      </c>
      <c r="J15" s="1157">
        <f>+IF(OR($P$2=98,$P$2=42,$P$2=96,$P$2=97),$Q15,0)</f>
        <v>0</v>
      </c>
      <c r="K15" s="1096"/>
      <c r="L15" s="1157">
        <f>+IF($P$2=33,$Q15,0)</f>
        <v>0</v>
      </c>
      <c r="M15" s="1096"/>
      <c r="N15" s="1158">
        <f>+ROUND(+G15+J15+L15,0)</f>
        <v>0</v>
      </c>
      <c r="O15" s="1098"/>
      <c r="P15" s="1156">
        <f>+ROUND(+OTCHET!E116+OTCHET!E117,0)</f>
        <v>0</v>
      </c>
      <c r="Q15" s="1157">
        <f>+OTCHET!L116+OTCHET!L117</f>
        <v>0</v>
      </c>
      <c r="R15" s="1047"/>
      <c r="S15" s="1727" t="s">
        <v>2063</v>
      </c>
      <c r="T15" s="1728"/>
      <c r="U15" s="1729"/>
      <c r="V15" s="1077"/>
      <c r="W15" s="1018"/>
      <c r="X15" s="1018"/>
      <c r="Y15" s="1018"/>
      <c r="Z15" s="1018"/>
    </row>
    <row r="16" spans="1:27" s="1019" customFormat="1" ht="15.75">
      <c r="A16" s="1090"/>
      <c r="B16" s="1111" t="s">
        <v>1024</v>
      </c>
      <c r="C16" s="1112"/>
      <c r="D16" s="1113"/>
      <c r="E16" s="1020"/>
      <c r="F16" s="1114">
        <f t="shared" si="0"/>
        <v>0</v>
      </c>
      <c r="G16" s="1115">
        <f t="shared" si="1"/>
        <v>0</v>
      </c>
      <c r="H16" s="1020"/>
      <c r="I16" s="1114">
        <f t="shared" si="2"/>
        <v>0</v>
      </c>
      <c r="J16" s="1115">
        <f t="shared" si="3"/>
        <v>0</v>
      </c>
      <c r="K16" s="1096"/>
      <c r="L16" s="1115">
        <f t="shared" si="4"/>
        <v>0</v>
      </c>
      <c r="M16" s="1096"/>
      <c r="N16" s="1116">
        <f t="shared" si="5"/>
        <v>0</v>
      </c>
      <c r="O16" s="1098"/>
      <c r="P16" s="1114">
        <f>+ROUND(+OTCHET!E111+OTCHET!E112,0)</f>
        <v>0</v>
      </c>
      <c r="Q16" s="1115">
        <f>+ROUND(+OTCHET!L111+OTCHET!L112,0)</f>
        <v>0</v>
      </c>
      <c r="R16" s="1047"/>
      <c r="S16" s="1724" t="s">
        <v>1025</v>
      </c>
      <c r="T16" s="1725"/>
      <c r="U16" s="1726"/>
      <c r="V16" s="1077"/>
      <c r="W16" s="1018"/>
      <c r="X16" s="1018"/>
      <c r="Y16" s="1018"/>
      <c r="Z16" s="1018"/>
    </row>
    <row r="17" spans="1:26" s="1019" customFormat="1" ht="15.75">
      <c r="A17" s="1090"/>
      <c r="B17" s="1111" t="s">
        <v>1026</v>
      </c>
      <c r="C17" s="1112"/>
      <c r="D17" s="1113"/>
      <c r="E17" s="1020"/>
      <c r="F17" s="1114">
        <f t="shared" si="0"/>
        <v>0</v>
      </c>
      <c r="G17" s="1115">
        <f t="shared" si="1"/>
        <v>0</v>
      </c>
      <c r="H17" s="1020"/>
      <c r="I17" s="1114">
        <f t="shared" si="2"/>
        <v>0</v>
      </c>
      <c r="J17" s="1115">
        <f t="shared" si="3"/>
        <v>0</v>
      </c>
      <c r="K17" s="1096"/>
      <c r="L17" s="1115">
        <f t="shared" si="4"/>
        <v>0</v>
      </c>
      <c r="M17" s="1096"/>
      <c r="N17" s="1116">
        <f t="shared" si="5"/>
        <v>0</v>
      </c>
      <c r="O17" s="1098"/>
      <c r="P17" s="1114">
        <f>+ROUND(OTCHET!E78,0)</f>
        <v>0</v>
      </c>
      <c r="Q17" s="1115">
        <f>+ROUND(OTCHET!L78,0)</f>
        <v>0</v>
      </c>
      <c r="R17" s="1047"/>
      <c r="S17" s="1724" t="s">
        <v>1027</v>
      </c>
      <c r="T17" s="1725"/>
      <c r="U17" s="1726"/>
      <c r="V17" s="1077"/>
      <c r="W17" s="1018"/>
      <c r="X17" s="1018"/>
      <c r="Y17" s="1018"/>
      <c r="Z17" s="1018"/>
    </row>
    <row r="18" spans="1:26" s="1019" customFormat="1" ht="15.75">
      <c r="A18" s="1090"/>
      <c r="B18" s="1111" t="s">
        <v>1028</v>
      </c>
      <c r="C18" s="1112"/>
      <c r="D18" s="1113"/>
      <c r="E18" s="1020"/>
      <c r="F18" s="1114">
        <f t="shared" si="0"/>
        <v>0</v>
      </c>
      <c r="G18" s="1115">
        <f t="shared" si="1"/>
        <v>0</v>
      </c>
      <c r="H18" s="1020"/>
      <c r="I18" s="1114">
        <f t="shared" si="2"/>
        <v>0</v>
      </c>
      <c r="J18" s="1115">
        <f t="shared" si="3"/>
        <v>0</v>
      </c>
      <c r="K18" s="1096"/>
      <c r="L18" s="1115">
        <f t="shared" si="4"/>
        <v>0</v>
      </c>
      <c r="M18" s="1096"/>
      <c r="N18" s="1116">
        <f t="shared" si="5"/>
        <v>0</v>
      </c>
      <c r="O18" s="1098"/>
      <c r="P18" s="1114">
        <f>+ROUND(OTCHET!E79+OTCHET!E80,0)</f>
        <v>0</v>
      </c>
      <c r="Q18" s="1115">
        <f>+ROUND(OTCHET!L79+OTCHET!L80,0)</f>
        <v>0</v>
      </c>
      <c r="R18" s="1047"/>
      <c r="S18" s="1724" t="s">
        <v>1029</v>
      </c>
      <c r="T18" s="1725"/>
      <c r="U18" s="1726"/>
      <c r="V18" s="1077"/>
      <c r="W18" s="1018"/>
      <c r="X18" s="1018"/>
      <c r="Y18" s="1018"/>
      <c r="Z18" s="1018"/>
    </row>
    <row r="19" spans="1:26" s="1019" customFormat="1" ht="15.75">
      <c r="A19" s="1090"/>
      <c r="B19" s="1111" t="s">
        <v>1030</v>
      </c>
      <c r="C19" s="1112"/>
      <c r="D19" s="1113"/>
      <c r="E19" s="1020"/>
      <c r="F19" s="1114">
        <f t="shared" si="0"/>
        <v>0</v>
      </c>
      <c r="G19" s="1115">
        <f t="shared" si="1"/>
        <v>0</v>
      </c>
      <c r="H19" s="1020"/>
      <c r="I19" s="1114">
        <f t="shared" si="2"/>
        <v>0</v>
      </c>
      <c r="J19" s="1115">
        <f t="shared" si="3"/>
        <v>0</v>
      </c>
      <c r="K19" s="1096"/>
      <c r="L19" s="1115">
        <f t="shared" si="4"/>
        <v>0</v>
      </c>
      <c r="M19" s="1096"/>
      <c r="N19" s="1116">
        <f t="shared" si="5"/>
        <v>0</v>
      </c>
      <c r="O19" s="1098"/>
      <c r="P19" s="1114">
        <f>+ROUND(OTCHET!E138++OTCHET!E139,0)</f>
        <v>0</v>
      </c>
      <c r="Q19" s="1115">
        <f>+ROUND(OTCHET!L138++OTCHET!L139,0)</f>
        <v>0</v>
      </c>
      <c r="R19" s="1047"/>
      <c r="S19" s="1724" t="s">
        <v>1031</v>
      </c>
      <c r="T19" s="1725"/>
      <c r="U19" s="1726"/>
      <c r="V19" s="1077"/>
      <c r="W19" s="1018"/>
      <c r="X19" s="1018"/>
      <c r="Y19" s="1018"/>
      <c r="Z19" s="1018"/>
    </row>
    <row r="20" spans="1:26" s="1019" customFormat="1" ht="15.75">
      <c r="A20" s="1090"/>
      <c r="B20" s="1111" t="s">
        <v>1032</v>
      </c>
      <c r="C20" s="1112"/>
      <c r="D20" s="1113"/>
      <c r="E20" s="1020"/>
      <c r="F20" s="1114">
        <f t="shared" si="0"/>
        <v>0</v>
      </c>
      <c r="G20" s="1115">
        <f t="shared" si="1"/>
        <v>0</v>
      </c>
      <c r="H20" s="1020"/>
      <c r="I20" s="1114">
        <f t="shared" si="2"/>
        <v>0</v>
      </c>
      <c r="J20" s="1115">
        <f t="shared" si="3"/>
        <v>0</v>
      </c>
      <c r="K20" s="1096"/>
      <c r="L20" s="1115">
        <f t="shared" si="4"/>
        <v>0</v>
      </c>
      <c r="M20" s="1096"/>
      <c r="N20" s="1116">
        <f t="shared" si="5"/>
        <v>0</v>
      </c>
      <c r="O20" s="1098"/>
      <c r="P20" s="1114">
        <f>+ROUND(+SUM(OTCHET!E82:E90),0)</f>
        <v>0</v>
      </c>
      <c r="Q20" s="1115">
        <f>+ROUND(+SUM(OTCHET!L82:L90),0)</f>
        <v>0</v>
      </c>
      <c r="R20" s="1047"/>
      <c r="S20" s="1724" t="s">
        <v>1033</v>
      </c>
      <c r="T20" s="1725"/>
      <c r="U20" s="1726"/>
      <c r="V20" s="1077"/>
      <c r="W20" s="1018"/>
      <c r="X20" s="1018"/>
      <c r="Y20" s="1018"/>
      <c r="Z20" s="1018"/>
    </row>
    <row r="21" spans="1:26" s="1019" customFormat="1" ht="15.75">
      <c r="A21" s="1090"/>
      <c r="B21" s="1111" t="s">
        <v>1034</v>
      </c>
      <c r="C21" s="1112"/>
      <c r="D21" s="1113"/>
      <c r="E21" s="1020"/>
      <c r="F21" s="1114">
        <f t="shared" si="0"/>
        <v>0</v>
      </c>
      <c r="G21" s="1115">
        <f t="shared" si="1"/>
        <v>0</v>
      </c>
      <c r="H21" s="1020"/>
      <c r="I21" s="1114">
        <f t="shared" si="2"/>
        <v>0</v>
      </c>
      <c r="J21" s="1115">
        <f t="shared" si="3"/>
        <v>0</v>
      </c>
      <c r="K21" s="1096"/>
      <c r="L21" s="1115">
        <f t="shared" si="4"/>
        <v>0</v>
      </c>
      <c r="M21" s="1096"/>
      <c r="N21" s="1116">
        <f t="shared" si="5"/>
        <v>0</v>
      </c>
      <c r="O21" s="1098"/>
      <c r="P21" s="1114">
        <f>+ROUND(OTCHET!E76+OTCHET!E77+OTCHET!E81,0)</f>
        <v>0</v>
      </c>
      <c r="Q21" s="1115">
        <f>+ROUND(OTCHET!L76+OTCHET!L77+OTCHET!L81,0)</f>
        <v>0</v>
      </c>
      <c r="R21" s="1047"/>
      <c r="S21" s="1724" t="s">
        <v>1035</v>
      </c>
      <c r="T21" s="1725"/>
      <c r="U21" s="1726"/>
      <c r="V21" s="1077"/>
      <c r="W21" s="1018"/>
      <c r="X21" s="1018"/>
      <c r="Y21" s="1018"/>
      <c r="Z21" s="1018"/>
    </row>
    <row r="22" spans="1:26" s="1019" customFormat="1" ht="15.75">
      <c r="A22" s="1090"/>
      <c r="B22" s="1117" t="s">
        <v>1036</v>
      </c>
      <c r="C22" s="1118"/>
      <c r="D22" s="1119"/>
      <c r="E22" s="1020"/>
      <c r="F22" s="1120">
        <f t="shared" si="0"/>
        <v>0</v>
      </c>
      <c r="G22" s="1121">
        <f t="shared" si="1"/>
        <v>0</v>
      </c>
      <c r="H22" s="1020"/>
      <c r="I22" s="1120">
        <f t="shared" si="2"/>
        <v>0</v>
      </c>
      <c r="J22" s="1121">
        <f t="shared" si="3"/>
        <v>0</v>
      </c>
      <c r="K22" s="1096"/>
      <c r="L22" s="1121">
        <f t="shared" si="4"/>
        <v>0</v>
      </c>
      <c r="M22" s="1096"/>
      <c r="N22" s="1122">
        <f t="shared" si="5"/>
        <v>0</v>
      </c>
      <c r="O22" s="1098"/>
      <c r="P22" s="1120">
        <f>+ROUND(OTCHET!E114+OTCHET!E115+OTCHET!E121,0)</f>
        <v>0</v>
      </c>
      <c r="Q22" s="1121">
        <f>+ROUND(OTCHET!L114+OTCHET!L115+OTCHET!L121,0)</f>
        <v>0</v>
      </c>
      <c r="R22" s="1047"/>
      <c r="S22" s="1730" t="s">
        <v>2065</v>
      </c>
      <c r="T22" s="1731"/>
      <c r="U22" s="1732"/>
      <c r="V22" s="1077"/>
      <c r="W22" s="1018"/>
      <c r="X22" s="1018"/>
      <c r="Y22" s="1018"/>
      <c r="Z22" s="1018"/>
    </row>
    <row r="23" spans="1:26" s="1019" customFormat="1" ht="15.75">
      <c r="A23" s="1090"/>
      <c r="B23" s="1123" t="s">
        <v>1037</v>
      </c>
      <c r="C23" s="1124"/>
      <c r="D23" s="1125"/>
      <c r="E23" s="1020"/>
      <c r="F23" s="1126">
        <f>+ROUND(+SUM(F13,F14,F16,F17,F18,F19,F20,F21,F22),0)</f>
        <v>0</v>
      </c>
      <c r="G23" s="1126">
        <f>+ROUND(+SUM(G13,G14,G16,G17,G18,G19,G20,G21,G22),0)</f>
        <v>0</v>
      </c>
      <c r="H23" s="1020"/>
      <c r="I23" s="1126">
        <f>+ROUND(+SUM(I13,I14,I16,I17,I18,I19,I20,I21,I22),0)</f>
        <v>0</v>
      </c>
      <c r="J23" s="1126">
        <f>+ROUND(+SUM(J13,J14,J16,J17,J18,J19,J20,J21,J22),0)</f>
        <v>0</v>
      </c>
      <c r="K23" s="1096"/>
      <c r="L23" s="1126">
        <f>+ROUND(+SUM(L13,L14,L16,L17,L18,L19,L20,L21,L22),0)</f>
        <v>0</v>
      </c>
      <c r="M23" s="1096"/>
      <c r="N23" s="1126">
        <f>+ROUND(+SUM(N13,N14,N16,N17,N18,N19,N20,N21,N22),0)</f>
        <v>0</v>
      </c>
      <c r="O23" s="1098"/>
      <c r="P23" s="1126">
        <f>+ROUND(+SUM(P13,P14,P16,P17,P18,P19,P20,P21,P22),0)</f>
        <v>0</v>
      </c>
      <c r="Q23" s="1126">
        <f>+ROUND(+SUM(Q13,Q14,Q16,Q17,Q18,Q19,Q20,Q21,Q22),0)</f>
        <v>0</v>
      </c>
      <c r="R23" s="1047"/>
      <c r="S23" s="1733" t="s">
        <v>1038</v>
      </c>
      <c r="T23" s="1734"/>
      <c r="U23" s="1735"/>
      <c r="V23" s="1077"/>
      <c r="W23" s="1018"/>
      <c r="X23" s="1018"/>
      <c r="Y23" s="1018"/>
      <c r="Z23" s="1018"/>
    </row>
    <row r="24" spans="1:26" s="1019" customFormat="1" ht="15.75">
      <c r="A24" s="1090"/>
      <c r="B24" s="1099" t="s">
        <v>1039</v>
      </c>
      <c r="C24" s="1100"/>
      <c r="D24" s="1101"/>
      <c r="E24" s="1020"/>
      <c r="F24" s="1094"/>
      <c r="G24" s="1095"/>
      <c r="H24" s="1020"/>
      <c r="I24" s="1094"/>
      <c r="J24" s="1095"/>
      <c r="K24" s="1096"/>
      <c r="L24" s="1095"/>
      <c r="M24" s="1096"/>
      <c r="N24" s="1129"/>
      <c r="O24" s="1098"/>
      <c r="P24" s="1094"/>
      <c r="Q24" s="1095"/>
      <c r="R24" s="1047"/>
      <c r="S24" s="1099" t="s">
        <v>1039</v>
      </c>
      <c r="T24" s="1100"/>
      <c r="U24" s="1101"/>
      <c r="V24" s="1077"/>
      <c r="W24" s="1018"/>
      <c r="X24" s="1018"/>
      <c r="Y24" s="1018"/>
      <c r="Z24" s="1018"/>
    </row>
    <row r="25" spans="1:26" s="1019" customFormat="1" ht="15.75">
      <c r="A25" s="1090"/>
      <c r="B25" s="1105" t="s">
        <v>1040</v>
      </c>
      <c r="C25" s="1106"/>
      <c r="D25" s="1107"/>
      <c r="E25" s="1020"/>
      <c r="F25" s="1108">
        <f>+IF($P$2=0,$P25,0)</f>
        <v>0</v>
      </c>
      <c r="G25" s="1109">
        <f>+IF($P$2=0,$Q25,0)</f>
        <v>0</v>
      </c>
      <c r="H25" s="1020"/>
      <c r="I25" s="1108">
        <f>+IF(OR($P$2=98,$P$2=42,$P$2=96,$P$2=97),$P25,0)</f>
        <v>0</v>
      </c>
      <c r="J25" s="1109">
        <f>+IF(OR($P$2=98,$P$2=42,$P$2=96,$P$2=97),$Q25,0)</f>
        <v>0</v>
      </c>
      <c r="K25" s="1096"/>
      <c r="L25" s="1109">
        <f>+IF($P$2=33,$Q25,0)</f>
        <v>0</v>
      </c>
      <c r="M25" s="1096"/>
      <c r="N25" s="1110">
        <f>+ROUND(+G25+J25+L25,0)</f>
        <v>0</v>
      </c>
      <c r="O25" s="1098"/>
      <c r="P25" s="1108">
        <f>+ROUND(OTCHET!E136,0)</f>
        <v>0</v>
      </c>
      <c r="Q25" s="1109">
        <f>+ROUND(OTCHET!L136,0)</f>
        <v>0</v>
      </c>
      <c r="R25" s="1047"/>
      <c r="S25" s="1721" t="s">
        <v>1041</v>
      </c>
      <c r="T25" s="1722"/>
      <c r="U25" s="1723"/>
      <c r="V25" s="1077"/>
      <c r="W25" s="1018"/>
      <c r="X25" s="1018"/>
      <c r="Y25" s="1018"/>
      <c r="Z25" s="1018"/>
    </row>
    <row r="26" spans="1:26" s="1019" customFormat="1" ht="15.75">
      <c r="A26" s="1090"/>
      <c r="B26" s="1111" t="s">
        <v>1042</v>
      </c>
      <c r="C26" s="1112"/>
      <c r="D26" s="1113"/>
      <c r="E26" s="1020"/>
      <c r="F26" s="1114">
        <f>+IF($P$2=0,$P26,0)</f>
        <v>0</v>
      </c>
      <c r="G26" s="1115">
        <f>+IF($P$2=0,$Q26,0)</f>
        <v>0</v>
      </c>
      <c r="H26" s="1020"/>
      <c r="I26" s="1114">
        <f>+IF(OR($P$2=98,$P$2=42,$P$2=96,$P$2=97),$P26,0)</f>
        <v>0</v>
      </c>
      <c r="J26" s="1115">
        <f>+IF(OR($P$2=98,$P$2=42,$P$2=96,$P$2=97),$Q26,0)</f>
        <v>0</v>
      </c>
      <c r="K26" s="1096"/>
      <c r="L26" s="1115">
        <f>+IF($P$2=33,$Q26,0)</f>
        <v>0</v>
      </c>
      <c r="M26" s="1096"/>
      <c r="N26" s="1116">
        <f>+ROUND(+G26+J26+L26,0)</f>
        <v>0</v>
      </c>
      <c r="O26" s="1098"/>
      <c r="P26" s="1114">
        <f>+ROUND(+SUM(OTCHET!E127:E135)+OTCHET!E137,0)</f>
        <v>0</v>
      </c>
      <c r="Q26" s="1115">
        <f>+ROUND(+SUM(OTCHET!L127:L135)+OTCHET!L137,0)</f>
        <v>0</v>
      </c>
      <c r="R26" s="1047"/>
      <c r="S26" s="1724" t="s">
        <v>1043</v>
      </c>
      <c r="T26" s="1725"/>
      <c r="U26" s="1726"/>
      <c r="V26" s="1077"/>
      <c r="W26" s="1018"/>
      <c r="X26" s="1018"/>
      <c r="Y26" s="1018"/>
      <c r="Z26" s="1018"/>
    </row>
    <row r="27" spans="1:26" s="1019" customFormat="1" ht="15.75">
      <c r="A27" s="1090"/>
      <c r="B27" s="1117" t="s">
        <v>1044</v>
      </c>
      <c r="C27" s="1118"/>
      <c r="D27" s="1119"/>
      <c r="E27" s="1020"/>
      <c r="F27" s="1120">
        <f>+IF($P$2=0,$P27,0)</f>
        <v>0</v>
      </c>
      <c r="G27" s="1121">
        <f>+IF($P$2=0,$Q27,0)</f>
        <v>0</v>
      </c>
      <c r="H27" s="1020"/>
      <c r="I27" s="1120">
        <f>+IF(OR($P$2=98,$P$2=42,$P$2=96,$P$2=97),$P27,0)</f>
        <v>0</v>
      </c>
      <c r="J27" s="1121">
        <f>+IF(OR($P$2=98,$P$2=42,$P$2=96,$P$2=97),$Q27,0)</f>
        <v>0</v>
      </c>
      <c r="K27" s="1096"/>
      <c r="L27" s="1121">
        <f>+IF($P$2=33,$Q27,0)</f>
        <v>0</v>
      </c>
      <c r="M27" s="1096"/>
      <c r="N27" s="1122">
        <f>+ROUND(+G27+J27+L27,0)</f>
        <v>0</v>
      </c>
      <c r="O27" s="1098"/>
      <c r="P27" s="1120">
        <f>+ROUND(+OTCHET!E110,0)</f>
        <v>0</v>
      </c>
      <c r="Q27" s="1121">
        <f>+ROUND(+OTCHET!L110,0)</f>
        <v>0</v>
      </c>
      <c r="R27" s="1047"/>
      <c r="S27" s="1730" t="s">
        <v>1045</v>
      </c>
      <c r="T27" s="1731"/>
      <c r="U27" s="1732"/>
      <c r="V27" s="1077"/>
      <c r="W27" s="1018"/>
      <c r="X27" s="1018"/>
      <c r="Y27" s="1018"/>
      <c r="Z27" s="1018"/>
    </row>
    <row r="28" spans="1:26" s="1019" customFormat="1" ht="15.75">
      <c r="A28" s="1090"/>
      <c r="B28" s="1123" t="s">
        <v>1046</v>
      </c>
      <c r="C28" s="1124"/>
      <c r="D28" s="1125"/>
      <c r="E28" s="1020"/>
      <c r="F28" s="1126">
        <f>+ROUND(+SUM(F25:F27),0)</f>
        <v>0</v>
      </c>
      <c r="G28" s="1127">
        <f>+ROUND(+SUM(G25:G27),0)</f>
        <v>0</v>
      </c>
      <c r="H28" s="1020"/>
      <c r="I28" s="1126">
        <f>+ROUND(+SUM(I25:I27),0)</f>
        <v>0</v>
      </c>
      <c r="J28" s="1127">
        <f>+ROUND(+SUM(J25:J27),0)</f>
        <v>0</v>
      </c>
      <c r="K28" s="1096"/>
      <c r="L28" s="1127">
        <f>+ROUND(+SUM(L25:L27),0)</f>
        <v>0</v>
      </c>
      <c r="M28" s="1096"/>
      <c r="N28" s="1128">
        <f>+ROUND(+SUM(N25:N27),0)</f>
        <v>0</v>
      </c>
      <c r="O28" s="1098"/>
      <c r="P28" s="1126">
        <f>+ROUND(+SUM(P25:P27),0)</f>
        <v>0</v>
      </c>
      <c r="Q28" s="1127">
        <f>+ROUND(+SUM(Q25:Q27),0)</f>
        <v>0</v>
      </c>
      <c r="R28" s="1047"/>
      <c r="S28" s="1733" t="s">
        <v>1047</v>
      </c>
      <c r="T28" s="1734"/>
      <c r="U28" s="1735"/>
      <c r="V28" s="1077"/>
      <c r="W28" s="1018"/>
      <c r="X28" s="1018"/>
      <c r="Y28" s="1018"/>
      <c r="Z28" s="1018"/>
    </row>
    <row r="29" spans="1:26" s="1019" customFormat="1" ht="6" customHeight="1">
      <c r="A29" s="1090"/>
      <c r="B29" s="1130"/>
      <c r="C29" s="1131"/>
      <c r="D29" s="1132"/>
      <c r="E29" s="1020"/>
      <c r="F29" s="1102"/>
      <c r="G29" s="1103"/>
      <c r="H29" s="1020"/>
      <c r="I29" s="1102"/>
      <c r="J29" s="1103"/>
      <c r="K29" s="1096"/>
      <c r="L29" s="1103"/>
      <c r="M29" s="1096"/>
      <c r="N29" s="1133"/>
      <c r="O29" s="1098"/>
      <c r="P29" s="1102"/>
      <c r="Q29" s="1103"/>
      <c r="R29" s="1047"/>
      <c r="S29" s="1134"/>
      <c r="T29" s="1135"/>
      <c r="U29" s="1136"/>
      <c r="V29" s="1077"/>
      <c r="W29" s="1018"/>
      <c r="X29" s="1018"/>
      <c r="Y29" s="1018"/>
      <c r="Z29" s="1018"/>
    </row>
    <row r="30" spans="1:26" s="1019" customFormat="1" ht="15.75" hidden="1">
      <c r="A30" s="1090"/>
      <c r="B30" s="1137" t="s">
        <v>1048</v>
      </c>
      <c r="C30" s="1138"/>
      <c r="D30" s="1139"/>
      <c r="E30" s="1020"/>
      <c r="F30" s="1140"/>
      <c r="G30" s="1141"/>
      <c r="H30" s="1020"/>
      <c r="I30" s="1140"/>
      <c r="J30" s="1141"/>
      <c r="K30" s="1096"/>
      <c r="L30" s="1141"/>
      <c r="M30" s="1096"/>
      <c r="N30" s="1142"/>
      <c r="O30" s="1098"/>
      <c r="P30" s="1140"/>
      <c r="Q30" s="1141"/>
      <c r="R30" s="1047"/>
      <c r="S30" s="1143"/>
      <c r="T30" s="1144"/>
      <c r="U30" s="1145"/>
      <c r="V30" s="1077"/>
      <c r="W30" s="1018"/>
      <c r="X30" s="1018"/>
      <c r="Y30" s="1018"/>
      <c r="Z30" s="1018"/>
    </row>
    <row r="31" spans="1:26" s="1019" customFormat="1" ht="15.75" hidden="1">
      <c r="A31" s="1090"/>
      <c r="B31" s="1146" t="s">
        <v>1049</v>
      </c>
      <c r="C31" s="1147"/>
      <c r="D31" s="1148"/>
      <c r="E31" s="1020"/>
      <c r="F31" s="1149"/>
      <c r="G31" s="1150"/>
      <c r="H31" s="1020"/>
      <c r="I31" s="1149"/>
      <c r="J31" s="1150"/>
      <c r="K31" s="1096"/>
      <c r="L31" s="1150"/>
      <c r="M31" s="1096"/>
      <c r="N31" s="1151"/>
      <c r="O31" s="1098"/>
      <c r="P31" s="1149"/>
      <c r="Q31" s="1150"/>
      <c r="R31" s="1047"/>
      <c r="S31" s="1152"/>
      <c r="T31" s="1153"/>
      <c r="U31" s="1154"/>
      <c r="V31" s="1077"/>
      <c r="W31" s="1018"/>
      <c r="X31" s="1018"/>
      <c r="Y31" s="1018"/>
      <c r="Z31" s="1018"/>
    </row>
    <row r="32" spans="1:26" s="1019" customFormat="1" ht="15.75" hidden="1">
      <c r="A32" s="1090"/>
      <c r="B32" s="1155" t="s">
        <v>1050</v>
      </c>
      <c r="C32" s="1147"/>
      <c r="D32" s="1148"/>
      <c r="E32" s="1020"/>
      <c r="F32" s="1156"/>
      <c r="G32" s="1157"/>
      <c r="H32" s="1020"/>
      <c r="I32" s="1156"/>
      <c r="J32" s="1157"/>
      <c r="K32" s="1096"/>
      <c r="L32" s="1157"/>
      <c r="M32" s="1096"/>
      <c r="N32" s="1158"/>
      <c r="O32" s="1098"/>
      <c r="P32" s="1156"/>
      <c r="Q32" s="1157"/>
      <c r="R32" s="1047"/>
      <c r="S32" s="1159"/>
      <c r="T32" s="1160"/>
      <c r="U32" s="1161"/>
      <c r="V32" s="1077"/>
      <c r="W32" s="1018"/>
      <c r="X32" s="1018"/>
      <c r="Y32" s="1018"/>
      <c r="Z32" s="1018"/>
    </row>
    <row r="33" spans="1:26" s="1019" customFormat="1" ht="15.75" hidden="1">
      <c r="A33" s="1090"/>
      <c r="B33" s="1155" t="s">
        <v>1051</v>
      </c>
      <c r="C33" s="1147"/>
      <c r="D33" s="1148"/>
      <c r="E33" s="1020"/>
      <c r="F33" s="1156"/>
      <c r="G33" s="1157"/>
      <c r="H33" s="1020"/>
      <c r="I33" s="1156"/>
      <c r="J33" s="1157"/>
      <c r="K33" s="1096"/>
      <c r="L33" s="1157"/>
      <c r="M33" s="1096"/>
      <c r="N33" s="1158"/>
      <c r="O33" s="1098"/>
      <c r="P33" s="1156"/>
      <c r="Q33" s="1157"/>
      <c r="R33" s="1047"/>
      <c r="S33" s="1159"/>
      <c r="T33" s="1160"/>
      <c r="U33" s="1161"/>
      <c r="V33" s="1077"/>
      <c r="W33" s="1018"/>
      <c r="X33" s="1018"/>
      <c r="Y33" s="1018"/>
      <c r="Z33" s="1018"/>
    </row>
    <row r="34" spans="1:26" s="1019" customFormat="1" ht="15.75" hidden="1">
      <c r="A34" s="1090"/>
      <c r="B34" s="1162" t="s">
        <v>1052</v>
      </c>
      <c r="C34" s="1147"/>
      <c r="D34" s="1148"/>
      <c r="E34" s="1020"/>
      <c r="F34" s="1163"/>
      <c r="G34" s="1164"/>
      <c r="H34" s="1020"/>
      <c r="I34" s="1163"/>
      <c r="J34" s="1164"/>
      <c r="K34" s="1096"/>
      <c r="L34" s="1164"/>
      <c r="M34" s="1096"/>
      <c r="N34" s="1165"/>
      <c r="O34" s="1098"/>
      <c r="P34" s="1163"/>
      <c r="Q34" s="1164"/>
      <c r="R34" s="1047"/>
      <c r="S34" s="1166"/>
      <c r="T34" s="1167"/>
      <c r="U34" s="1168"/>
      <c r="V34" s="1077"/>
      <c r="W34" s="1018"/>
      <c r="X34" s="1018"/>
      <c r="Y34" s="1018"/>
      <c r="Z34" s="1018"/>
    </row>
    <row r="35" spans="1:26" s="1019" customFormat="1" ht="15.75">
      <c r="A35" s="1090"/>
      <c r="B35" s="1123" t="s">
        <v>1053</v>
      </c>
      <c r="C35" s="1124"/>
      <c r="D35" s="1125"/>
      <c r="E35" s="1020"/>
      <c r="F35" s="1126">
        <f>+IF($P$2=0,$P35,0)</f>
        <v>0</v>
      </c>
      <c r="G35" s="1127">
        <f>+IF($P$2=0,$Q35,0)</f>
        <v>0</v>
      </c>
      <c r="H35" s="1020"/>
      <c r="I35" s="1126">
        <f>+IF(OR($P$2=98,$P$2=42,$P$2=96,$P$2=97),$P35,0)</f>
        <v>0</v>
      </c>
      <c r="J35" s="1127">
        <f>+IF(OR($P$2=98,$P$2=42,$P$2=96,$P$2=97),$Q35,0)</f>
        <v>0</v>
      </c>
      <c r="K35" s="1096"/>
      <c r="L35" s="1127">
        <f>+IF($P$2=33,$Q35,0)</f>
        <v>0</v>
      </c>
      <c r="M35" s="1096"/>
      <c r="N35" s="1128">
        <f t="shared" ref="N35:N40" si="6">+ROUND(+G35+J35+L35,0)</f>
        <v>0</v>
      </c>
      <c r="O35" s="1098"/>
      <c r="P35" s="1126">
        <f>+ROUND(+OTCHET!E122+OTCHET!E120,0)</f>
        <v>0</v>
      </c>
      <c r="Q35" s="1127">
        <f>+ROUND(+OTCHET!L122+OTCHET!L120,0)</f>
        <v>0</v>
      </c>
      <c r="R35" s="1047"/>
      <c r="S35" s="1733" t="s">
        <v>1054</v>
      </c>
      <c r="T35" s="1734"/>
      <c r="U35" s="1735"/>
      <c r="V35" s="1077"/>
      <c r="W35" s="1018"/>
      <c r="X35" s="1018"/>
      <c r="Y35" s="1018"/>
      <c r="Z35" s="1018"/>
    </row>
    <row r="36" spans="1:26" s="1019" customFormat="1" ht="15.75">
      <c r="A36" s="1090"/>
      <c r="B36" s="1169" t="s">
        <v>1055</v>
      </c>
      <c r="C36" s="1170"/>
      <c r="D36" s="1171"/>
      <c r="E36" s="1020"/>
      <c r="F36" s="1172">
        <f>+IF($P$2=0,$P36,0)</f>
        <v>0</v>
      </c>
      <c r="G36" s="1173">
        <f>+IF($P$2=0,$Q36,0)</f>
        <v>0</v>
      </c>
      <c r="H36" s="1020"/>
      <c r="I36" s="1172">
        <f>+IF(OR($P$2=98,$P$2=42,$P$2=96,$P$2=97),$P36,0)</f>
        <v>0</v>
      </c>
      <c r="J36" s="1173">
        <f>+IF(OR($P$2=98,$P$2=42,$P$2=96,$P$2=97),$Q36,0)</f>
        <v>0</v>
      </c>
      <c r="K36" s="1096"/>
      <c r="L36" s="1173">
        <f>+IF($P$2=33,$Q36,0)</f>
        <v>0</v>
      </c>
      <c r="M36" s="1096"/>
      <c r="N36" s="1174">
        <f t="shared" si="6"/>
        <v>0</v>
      </c>
      <c r="O36" s="1098"/>
      <c r="P36" s="1172">
        <f>+ROUND(OTCHET!E123,0)</f>
        <v>0</v>
      </c>
      <c r="Q36" s="1173">
        <f>+ROUND(OTCHET!L123,0)</f>
        <v>0</v>
      </c>
      <c r="R36" s="1047"/>
      <c r="S36" s="1736" t="s">
        <v>1056</v>
      </c>
      <c r="T36" s="1737"/>
      <c r="U36" s="1738"/>
      <c r="V36" s="1077"/>
      <c r="W36" s="1018"/>
      <c r="X36" s="1018"/>
      <c r="Y36" s="1018"/>
      <c r="Z36" s="1018"/>
    </row>
    <row r="37" spans="1:26" s="1019" customFormat="1" ht="15.75">
      <c r="A37" s="1090"/>
      <c r="B37" s="1175" t="s">
        <v>1057</v>
      </c>
      <c r="C37" s="1176"/>
      <c r="D37" s="1177"/>
      <c r="E37" s="1020"/>
      <c r="F37" s="1178">
        <f>+IF($P$2=0,$P37,0)</f>
        <v>0</v>
      </c>
      <c r="G37" s="1179">
        <f>+IF($P$2=0,$Q37,0)</f>
        <v>0</v>
      </c>
      <c r="H37" s="1020"/>
      <c r="I37" s="1178">
        <f>+IF(OR($P$2=98,$P$2=42,$P$2=96,$P$2=97),$P37,0)</f>
        <v>0</v>
      </c>
      <c r="J37" s="1179">
        <f>+IF(OR($P$2=98,$P$2=42,$P$2=96,$P$2=97),$Q37,0)</f>
        <v>0</v>
      </c>
      <c r="K37" s="1096"/>
      <c r="L37" s="1179">
        <f>+IF($P$2=33,$Q37,0)</f>
        <v>0</v>
      </c>
      <c r="M37" s="1096"/>
      <c r="N37" s="1180">
        <f t="shared" si="6"/>
        <v>0</v>
      </c>
      <c r="O37" s="1098"/>
      <c r="P37" s="1178">
        <f>+ROUND(OTCHET!E124,0)</f>
        <v>0</v>
      </c>
      <c r="Q37" s="1179">
        <f>+ROUND(OTCHET!L124,0)</f>
        <v>0</v>
      </c>
      <c r="R37" s="1047"/>
      <c r="S37" s="1739" t="s">
        <v>1058</v>
      </c>
      <c r="T37" s="1740"/>
      <c r="U37" s="1741"/>
      <c r="V37" s="1077"/>
      <c r="W37" s="1018"/>
      <c r="X37" s="1018"/>
      <c r="Y37" s="1018"/>
      <c r="Z37" s="1018"/>
    </row>
    <row r="38" spans="1:26" s="1019" customFormat="1" ht="15.75">
      <c r="A38" s="1090"/>
      <c r="B38" s="1181" t="s">
        <v>1059</v>
      </c>
      <c r="C38" s="1182"/>
      <c r="D38" s="1183"/>
      <c r="E38" s="1020"/>
      <c r="F38" s="1184">
        <f>+IF($P$2=0,$P38,0)</f>
        <v>0</v>
      </c>
      <c r="G38" s="1185">
        <f>+IF($P$2=0,$Q38,0)</f>
        <v>0</v>
      </c>
      <c r="H38" s="1020"/>
      <c r="I38" s="1184">
        <f>+IF(OR($P$2=98,$P$2=42,$P$2=96,$P$2=97),$P38,0)</f>
        <v>0</v>
      </c>
      <c r="J38" s="1185">
        <f>+IF(OR($P$2=98,$P$2=42,$P$2=96,$P$2=97),$Q38,0)</f>
        <v>0</v>
      </c>
      <c r="K38" s="1096"/>
      <c r="L38" s="1185">
        <f>+IF($P$2=33,$Q38,0)</f>
        <v>0</v>
      </c>
      <c r="M38" s="1096"/>
      <c r="N38" s="1186">
        <f t="shared" si="6"/>
        <v>0</v>
      </c>
      <c r="O38" s="1098"/>
      <c r="P38" s="1184">
        <f>+ROUND(OTCHET!E125,0)</f>
        <v>0</v>
      </c>
      <c r="Q38" s="1185">
        <f>+ROUND(OTCHET!L125,0)</f>
        <v>0</v>
      </c>
      <c r="R38" s="1047"/>
      <c r="S38" s="1742" t="s">
        <v>1060</v>
      </c>
      <c r="T38" s="1743"/>
      <c r="U38" s="1744"/>
      <c r="V38" s="1077"/>
      <c r="W38" s="1018"/>
      <c r="X38" s="1018"/>
      <c r="Y38" s="1018"/>
      <c r="Z38" s="1018"/>
    </row>
    <row r="39" spans="1:26" s="1019" customFormat="1" ht="6" customHeight="1">
      <c r="A39" s="1090"/>
      <c r="B39" s="1187"/>
      <c r="C39" s="1188"/>
      <c r="D39" s="1189"/>
      <c r="E39" s="1020"/>
      <c r="F39" s="1102"/>
      <c r="G39" s="1103"/>
      <c r="H39" s="1020"/>
      <c r="I39" s="1102"/>
      <c r="J39" s="1103"/>
      <c r="K39" s="1096"/>
      <c r="L39" s="1103"/>
      <c r="M39" s="1096"/>
      <c r="N39" s="1133"/>
      <c r="O39" s="1098"/>
      <c r="P39" s="1102"/>
      <c r="Q39" s="1103"/>
      <c r="R39" s="1047"/>
      <c r="S39" s="1190"/>
      <c r="T39" s="1191"/>
      <c r="U39" s="1192"/>
      <c r="V39" s="1077"/>
      <c r="W39" s="1018"/>
      <c r="X39" s="1018"/>
      <c r="Y39" s="1018"/>
      <c r="Z39" s="1018"/>
    </row>
    <row r="40" spans="1:26" s="1019" customFormat="1" ht="15.75">
      <c r="A40" s="1090"/>
      <c r="B40" s="1123" t="s">
        <v>1061</v>
      </c>
      <c r="C40" s="1124"/>
      <c r="D40" s="1125"/>
      <c r="E40" s="1020"/>
      <c r="F40" s="1126">
        <f>+IF($P$2=0,$P40,0)</f>
        <v>0</v>
      </c>
      <c r="G40" s="1127">
        <f>+IF($P$2=0,$Q40,0)</f>
        <v>0</v>
      </c>
      <c r="H40" s="1020"/>
      <c r="I40" s="1126">
        <f>+IF(OR($P$2=98,$P$2=42,$P$2=96,$P$2=97),$P40,0)</f>
        <v>0</v>
      </c>
      <c r="J40" s="1127">
        <f>+IF(OR($P$2=98,$P$2=42,$P$2=96,$P$2=97),$Q40,0)</f>
        <v>0</v>
      </c>
      <c r="K40" s="1096"/>
      <c r="L40" s="1127">
        <f>+IF($P$2=33,$Q40,0)</f>
        <v>0</v>
      </c>
      <c r="M40" s="1096"/>
      <c r="N40" s="1128">
        <f t="shared" si="6"/>
        <v>0</v>
      </c>
      <c r="O40" s="1098"/>
      <c r="P40" s="1126">
        <f>+ROUND(OTCHET!E118+OTCHET!E119,0)</f>
        <v>0</v>
      </c>
      <c r="Q40" s="1127">
        <f>+ROUND(OTCHET!L118+OTCHET!L119,0)</f>
        <v>0</v>
      </c>
      <c r="R40" s="1047"/>
      <c r="S40" s="1733" t="s">
        <v>1062</v>
      </c>
      <c r="T40" s="1734"/>
      <c r="U40" s="1735"/>
      <c r="V40" s="1077"/>
      <c r="W40" s="1018"/>
      <c r="X40" s="1018"/>
      <c r="Y40" s="1018"/>
      <c r="Z40" s="1018"/>
    </row>
    <row r="41" spans="1:26" s="1019" customFormat="1" ht="15.75">
      <c r="A41" s="1090"/>
      <c r="B41" s="1099" t="s">
        <v>1063</v>
      </c>
      <c r="C41" s="1100"/>
      <c r="D41" s="1101"/>
      <c r="E41" s="1020"/>
      <c r="F41" s="1094"/>
      <c r="G41" s="1095"/>
      <c r="H41" s="1020"/>
      <c r="I41" s="1094"/>
      <c r="J41" s="1095"/>
      <c r="K41" s="1096"/>
      <c r="L41" s="1095"/>
      <c r="M41" s="1096"/>
      <c r="N41" s="1129"/>
      <c r="O41" s="1098"/>
      <c r="P41" s="1094"/>
      <c r="Q41" s="1095"/>
      <c r="R41" s="1047"/>
      <c r="S41" s="1099" t="s">
        <v>1063</v>
      </c>
      <c r="T41" s="1100"/>
      <c r="U41" s="1101"/>
      <c r="V41" s="1077"/>
      <c r="W41" s="1018"/>
      <c r="X41" s="1018"/>
      <c r="Y41" s="1018"/>
      <c r="Z41" s="1018"/>
    </row>
    <row r="42" spans="1:26" s="1019" customFormat="1" ht="15.75">
      <c r="A42" s="1090"/>
      <c r="B42" s="1105" t="s">
        <v>1064</v>
      </c>
      <c r="C42" s="1106"/>
      <c r="D42" s="1107"/>
      <c r="E42" s="1020"/>
      <c r="F42" s="1108">
        <f>+IF($P$2=0,$P42,0)</f>
        <v>0</v>
      </c>
      <c r="G42" s="1109">
        <f>+IF($P$2=0,$Q42,0)</f>
        <v>0</v>
      </c>
      <c r="H42" s="1020"/>
      <c r="I42" s="1108">
        <f>+IF(OR($P$2=98,$P$2=42,$P$2=96,$P$2=97),$P42,0)</f>
        <v>0</v>
      </c>
      <c r="J42" s="1109">
        <f>+IF(OR($P$2=98,$P$2=42,$P$2=96,$P$2=97),$Q42,0)</f>
        <v>0</v>
      </c>
      <c r="K42" s="1096"/>
      <c r="L42" s="1109">
        <f>+IF($P$2=33,$Q42,0)</f>
        <v>0</v>
      </c>
      <c r="M42" s="1096"/>
      <c r="N42" s="1110">
        <f>+ROUND(+G42+J42+L42,0)</f>
        <v>0</v>
      </c>
      <c r="O42" s="1098"/>
      <c r="P42" s="1108">
        <f>+ROUND(OTCHET!E144+OTCHET!E145+OTCHET!E162+OTCHET!E163,0)</f>
        <v>0</v>
      </c>
      <c r="Q42" s="1109">
        <f>+ROUND(OTCHET!L144+OTCHET!L145+OTCHET!L162+OTCHET!L163,0)</f>
        <v>0</v>
      </c>
      <c r="R42" s="1047"/>
      <c r="S42" s="1721" t="s">
        <v>1065</v>
      </c>
      <c r="T42" s="1722"/>
      <c r="U42" s="1723"/>
      <c r="V42" s="1077"/>
      <c r="W42" s="1018"/>
      <c r="X42" s="1018"/>
      <c r="Y42" s="1018"/>
      <c r="Z42" s="1018"/>
    </row>
    <row r="43" spans="1:26" s="1019" customFormat="1" ht="15.75">
      <c r="A43" s="1090"/>
      <c r="B43" s="1111" t="s">
        <v>1066</v>
      </c>
      <c r="C43" s="1112"/>
      <c r="D43" s="1113"/>
      <c r="E43" s="1020"/>
      <c r="F43" s="1114">
        <f>+IF($P$2=0,$P43,0)</f>
        <v>0</v>
      </c>
      <c r="G43" s="1115">
        <f>+IF($P$2=0,$Q43,0)</f>
        <v>0</v>
      </c>
      <c r="H43" s="1020"/>
      <c r="I43" s="1114">
        <f>+IF(OR($P$2=98,$P$2=42,$P$2=96,$P$2=97),$P43,0)</f>
        <v>0</v>
      </c>
      <c r="J43" s="1115">
        <f>+IF(OR($P$2=98,$P$2=42,$P$2=96,$P$2=97),$Q43,0)</f>
        <v>0</v>
      </c>
      <c r="K43" s="1096"/>
      <c r="L43" s="1115">
        <f>+IF($P$2=33,$Q43,0)</f>
        <v>0</v>
      </c>
      <c r="M43" s="1096"/>
      <c r="N43" s="1116">
        <f>+ROUND(+G43+J43+L43,0)</f>
        <v>0</v>
      </c>
      <c r="O43" s="1098"/>
      <c r="P43" s="1114">
        <f>+ROUND(+SUM(OTCHET!E146:E151)+SUM(OTCHET!E164:E169),0)</f>
        <v>0</v>
      </c>
      <c r="Q43" s="1115">
        <f>+ROUND(+SUM(OTCHET!L146:L151)+SUM(OTCHET!L164:L169),0)</f>
        <v>0</v>
      </c>
      <c r="R43" s="1047"/>
      <c r="S43" s="1724" t="s">
        <v>1067</v>
      </c>
      <c r="T43" s="1725"/>
      <c r="U43" s="1726"/>
      <c r="V43" s="1077"/>
      <c r="W43" s="1018"/>
      <c r="X43" s="1018"/>
      <c r="Y43" s="1018"/>
      <c r="Z43" s="1018"/>
    </row>
    <row r="44" spans="1:26" s="1019" customFormat="1" ht="15.75">
      <c r="A44" s="1090"/>
      <c r="B44" s="1111" t="s">
        <v>1068</v>
      </c>
      <c r="C44" s="1112"/>
      <c r="D44" s="1113"/>
      <c r="E44" s="1020"/>
      <c r="F44" s="1114">
        <f>+IF($P$2=0,$P44,0)</f>
        <v>0</v>
      </c>
      <c r="G44" s="1115">
        <f>+IF($P$2=0,$Q44,0)</f>
        <v>0</v>
      </c>
      <c r="H44" s="1020"/>
      <c r="I44" s="1114">
        <f>+IF(OR($P$2=98,$P$2=42,$P$2=96,$P$2=97),$P44,0)</f>
        <v>0</v>
      </c>
      <c r="J44" s="1115">
        <f>+IF(OR($P$2=98,$P$2=42,$P$2=96,$P$2=97),$Q44,0)</f>
        <v>0</v>
      </c>
      <c r="K44" s="1096"/>
      <c r="L44" s="1115">
        <f>+IF($P$2=33,$Q44,0)</f>
        <v>0</v>
      </c>
      <c r="M44" s="1096"/>
      <c r="N44" s="1116">
        <f>+ROUND(+G44+J44+L44,0)</f>
        <v>0</v>
      </c>
      <c r="O44" s="1098"/>
      <c r="P44" s="1114">
        <f>+ROUND(OTCHET!E152,0)</f>
        <v>0</v>
      </c>
      <c r="Q44" s="1115">
        <f>+ROUND(OTCHET!L152,0)</f>
        <v>0</v>
      </c>
      <c r="R44" s="1047"/>
      <c r="S44" s="1724" t="s">
        <v>1069</v>
      </c>
      <c r="T44" s="1725"/>
      <c r="U44" s="1726"/>
      <c r="V44" s="1077"/>
      <c r="W44" s="1018"/>
      <c r="X44" s="1018"/>
      <c r="Y44" s="1018"/>
      <c r="Z44" s="1018"/>
    </row>
    <row r="45" spans="1:26" s="1019" customFormat="1" ht="15.75">
      <c r="A45" s="1090"/>
      <c r="B45" s="1117" t="s">
        <v>1070</v>
      </c>
      <c r="C45" s="1118"/>
      <c r="D45" s="1119"/>
      <c r="E45" s="1020"/>
      <c r="F45" s="1120">
        <f>+IF($P$2=0,$P45,0)</f>
        <v>0</v>
      </c>
      <c r="G45" s="1121">
        <f>+IF($P$2=0,$Q45,0)</f>
        <v>0</v>
      </c>
      <c r="H45" s="1020"/>
      <c r="I45" s="1120">
        <f>+IF(OR($P$2=98,$P$2=42,$P$2=96,$P$2=97),$P45,0)</f>
        <v>0</v>
      </c>
      <c r="J45" s="1121">
        <f>+IF(OR($P$2=98,$P$2=42,$P$2=96,$P$2=97),$Q45,0)</f>
        <v>0</v>
      </c>
      <c r="K45" s="1096"/>
      <c r="L45" s="1121">
        <f>+IF($P$2=33,$Q45,0)</f>
        <v>0</v>
      </c>
      <c r="M45" s="1096"/>
      <c r="N45" s="1122">
        <f>+ROUND(+G45+J45+L45,0)</f>
        <v>0</v>
      </c>
      <c r="O45" s="1098"/>
      <c r="P45" s="1120">
        <f>+ROUND(OTCHET!E140,0)</f>
        <v>0</v>
      </c>
      <c r="Q45" s="1121">
        <f>+ROUND(OTCHET!L140,0)</f>
        <v>0</v>
      </c>
      <c r="R45" s="1047"/>
      <c r="S45" s="1730" t="s">
        <v>1071</v>
      </c>
      <c r="T45" s="1731"/>
      <c r="U45" s="1732"/>
      <c r="V45" s="1077"/>
      <c r="W45" s="1018"/>
      <c r="X45" s="1018"/>
      <c r="Y45" s="1018"/>
      <c r="Z45" s="1018"/>
    </row>
    <row r="46" spans="1:26" s="1019" customFormat="1" ht="15.75">
      <c r="A46" s="1090"/>
      <c r="B46" s="1123" t="s">
        <v>1072</v>
      </c>
      <c r="C46" s="1124"/>
      <c r="D46" s="1125"/>
      <c r="E46" s="1020"/>
      <c r="F46" s="1126">
        <f>+ROUND(+SUM(F42:F45),0)</f>
        <v>0</v>
      </c>
      <c r="G46" s="1127">
        <f>+ROUND(+SUM(G42:G45),0)</f>
        <v>0</v>
      </c>
      <c r="H46" s="1020"/>
      <c r="I46" s="1126">
        <f>+ROUND(+SUM(I42:I45),0)</f>
        <v>0</v>
      </c>
      <c r="J46" s="1127">
        <f>+ROUND(+SUM(J42:J45),0)</f>
        <v>0</v>
      </c>
      <c r="K46" s="1096"/>
      <c r="L46" s="1127">
        <f>+ROUND(+SUM(L42:L45),0)</f>
        <v>0</v>
      </c>
      <c r="M46" s="1096"/>
      <c r="N46" s="1128">
        <f>+ROUND(+SUM(N42:N45),0)</f>
        <v>0</v>
      </c>
      <c r="O46" s="1098"/>
      <c r="P46" s="1126">
        <f>+ROUND(+SUM(P42:P45),0)</f>
        <v>0</v>
      </c>
      <c r="Q46" s="1127">
        <f>+ROUND(+SUM(Q42:Q45),0)</f>
        <v>0</v>
      </c>
      <c r="R46" s="1047"/>
      <c r="S46" s="1733" t="s">
        <v>1073</v>
      </c>
      <c r="T46" s="1734"/>
      <c r="U46" s="1735"/>
      <c r="V46" s="1077"/>
      <c r="W46" s="1018"/>
      <c r="X46" s="1018"/>
      <c r="Y46" s="1018"/>
      <c r="Z46" s="1018"/>
    </row>
    <row r="47" spans="1:26" s="1019" customFormat="1" ht="6" customHeight="1">
      <c r="A47" s="1090"/>
      <c r="B47" s="1193"/>
      <c r="C47" s="1131"/>
      <c r="D47" s="1132"/>
      <c r="E47" s="1020"/>
      <c r="F47" s="1108"/>
      <c r="G47" s="1109"/>
      <c r="H47" s="1020"/>
      <c r="I47" s="1108"/>
      <c r="J47" s="1109"/>
      <c r="K47" s="1096"/>
      <c r="L47" s="1109"/>
      <c r="M47" s="1096"/>
      <c r="N47" s="1110"/>
      <c r="O47" s="1098"/>
      <c r="P47" s="1108"/>
      <c r="Q47" s="1109"/>
      <c r="R47" s="1047"/>
      <c r="S47" s="1194"/>
      <c r="T47" s="1195"/>
      <c r="U47" s="1196"/>
      <c r="V47" s="1077"/>
      <c r="W47" s="1018"/>
      <c r="X47" s="1018"/>
      <c r="Y47" s="1018"/>
      <c r="Z47" s="1018"/>
    </row>
    <row r="48" spans="1:26" s="1019" customFormat="1" ht="16.5" thickBot="1">
      <c r="A48" s="1090"/>
      <c r="B48" s="1197" t="s">
        <v>1074</v>
      </c>
      <c r="C48" s="1198"/>
      <c r="D48" s="1199"/>
      <c r="E48" s="1020"/>
      <c r="F48" s="1200">
        <f>+ROUND(F23+F28+F35+F40+F46,0)</f>
        <v>0</v>
      </c>
      <c r="G48" s="1201">
        <f>+ROUND(G23+G28+G35+G40+G46,0)</f>
        <v>0</v>
      </c>
      <c r="H48" s="1020"/>
      <c r="I48" s="1200">
        <f>+ROUND(I23+I28+I35+I40+I46,0)</f>
        <v>0</v>
      </c>
      <c r="J48" s="1201">
        <f>+ROUND(J23+J28+J35+J40+J46,0)</f>
        <v>0</v>
      </c>
      <c r="K48" s="1096"/>
      <c r="L48" s="1201">
        <f>+ROUND(L23+L28+L35+L40+L46,0)</f>
        <v>0</v>
      </c>
      <c r="M48" s="1096"/>
      <c r="N48" s="1202">
        <f>+ROUND(N23+N28+N35+N40+N46,0)</f>
        <v>0</v>
      </c>
      <c r="O48" s="1203"/>
      <c r="P48" s="1200">
        <f>+ROUND(P23+P28+P35+P40+P46,0)</f>
        <v>0</v>
      </c>
      <c r="Q48" s="1201">
        <f>+ROUND(Q23+Q28+Q35+Q40+Q46,0)</f>
        <v>0</v>
      </c>
      <c r="R48" s="1047"/>
      <c r="S48" s="1745" t="s">
        <v>1075</v>
      </c>
      <c r="T48" s="1746"/>
      <c r="U48" s="1747"/>
      <c r="V48" s="1077"/>
      <c r="W48" s="1018"/>
      <c r="X48" s="1018"/>
      <c r="Y48" s="1018"/>
      <c r="Z48" s="1018"/>
    </row>
    <row r="49" spans="1:26" s="1019" customFormat="1" ht="15.75">
      <c r="A49" s="1090"/>
      <c r="B49" s="1091" t="s">
        <v>1076</v>
      </c>
      <c r="C49" s="1092"/>
      <c r="D49" s="1093"/>
      <c r="E49" s="1020"/>
      <c r="F49" s="1102"/>
      <c r="G49" s="1103"/>
      <c r="H49" s="1020"/>
      <c r="I49" s="1102"/>
      <c r="J49" s="1103"/>
      <c r="K49" s="1096"/>
      <c r="L49" s="1103"/>
      <c r="M49" s="1096"/>
      <c r="N49" s="1133"/>
      <c r="O49" s="1098"/>
      <c r="P49" s="1102"/>
      <c r="Q49" s="1103"/>
      <c r="R49" s="1047"/>
      <c r="S49" s="1091" t="s">
        <v>1076</v>
      </c>
      <c r="T49" s="1092"/>
      <c r="U49" s="1093"/>
      <c r="V49" s="1077"/>
      <c r="W49" s="1018"/>
      <c r="X49" s="1018"/>
      <c r="Y49" s="1018"/>
      <c r="Z49" s="1018"/>
    </row>
    <row r="50" spans="1:26" s="1019" customFormat="1" ht="15.75">
      <c r="A50" s="1090"/>
      <c r="B50" s="1099" t="s">
        <v>1077</v>
      </c>
      <c r="C50" s="1100"/>
      <c r="D50" s="1101"/>
      <c r="E50" s="1204"/>
      <c r="F50" s="1102"/>
      <c r="G50" s="1103"/>
      <c r="H50" s="1020"/>
      <c r="I50" s="1102"/>
      <c r="J50" s="1103"/>
      <c r="K50" s="1096"/>
      <c r="L50" s="1103"/>
      <c r="M50" s="1096"/>
      <c r="N50" s="1133"/>
      <c r="O50" s="1098"/>
      <c r="P50" s="1102"/>
      <c r="Q50" s="1103"/>
      <c r="R50" s="1047"/>
      <c r="S50" s="1099" t="s">
        <v>1077</v>
      </c>
      <c r="T50" s="1100"/>
      <c r="U50" s="1101"/>
      <c r="V50" s="1077"/>
      <c r="W50" s="1018"/>
      <c r="X50" s="1018"/>
      <c r="Y50" s="1018"/>
      <c r="Z50" s="1018"/>
    </row>
    <row r="51" spans="1:26" s="1019" customFormat="1" ht="15.75">
      <c r="A51" s="1090"/>
      <c r="B51" s="1105" t="s">
        <v>1078</v>
      </c>
      <c r="C51" s="1106"/>
      <c r="D51" s="1107"/>
      <c r="E51" s="1204"/>
      <c r="F51" s="1102">
        <f>+IF($P$2=0,$P51,0)</f>
        <v>0</v>
      </c>
      <c r="G51" s="1103">
        <f>+IF($P$2=0,$Q51,0)</f>
        <v>0</v>
      </c>
      <c r="H51" s="1020"/>
      <c r="I51" s="1102">
        <f>+IF(OR($P$2=98,$P$2=42,$P$2=96,$P$2=97),$P51,0)</f>
        <v>5402</v>
      </c>
      <c r="J51" s="1103">
        <f>+IF(OR($P$2=98,$P$2=42,$P$2=96,$P$2=97),$Q51,0)</f>
        <v>4631</v>
      </c>
      <c r="K51" s="1096"/>
      <c r="L51" s="1103">
        <f>+IF($P$2=33,$Q51,0)</f>
        <v>0</v>
      </c>
      <c r="M51" s="1096"/>
      <c r="N51" s="1133">
        <f>+ROUND(+G51+J51+L51,0)</f>
        <v>4631</v>
      </c>
      <c r="O51" s="1098"/>
      <c r="P51" s="1102">
        <f>+ROUND(OTCHET!E206-SUM(OTCHET!E218:E220)+OTCHET!E273+IF(+OR(OTCHET!$F$12=5500,OTCHET!$F$12=5600),0,+OTCHET!E299),0)</f>
        <v>5402</v>
      </c>
      <c r="Q51" s="1103">
        <f>+ROUND(OTCHET!L206-SUM(OTCHET!L218:L220)+OTCHET!L273+IF(+OR(OTCHET!$F$12=5500,OTCHET!$F$12=5600),0,+OTCHET!L299),0)</f>
        <v>4631</v>
      </c>
      <c r="R51" s="1047"/>
      <c r="S51" s="1721" t="s">
        <v>1079</v>
      </c>
      <c r="T51" s="1722"/>
      <c r="U51" s="1723"/>
      <c r="V51" s="1077"/>
      <c r="W51" s="1018"/>
      <c r="X51" s="1018"/>
      <c r="Y51" s="1018"/>
      <c r="Z51" s="1018"/>
    </row>
    <row r="52" spans="1:26" s="1019" customFormat="1" ht="15.75">
      <c r="A52" s="1090"/>
      <c r="B52" s="1111" t="s">
        <v>1080</v>
      </c>
      <c r="C52" s="1112"/>
      <c r="D52" s="1113"/>
      <c r="E52" s="1020"/>
      <c r="F52" s="1120">
        <f>+IF($P$2=0,$P52,0)</f>
        <v>0</v>
      </c>
      <c r="G52" s="1121">
        <f>+IF($P$2=0,$Q52,0)</f>
        <v>0</v>
      </c>
      <c r="H52" s="1020"/>
      <c r="I52" s="1120">
        <f>+IF(OR($P$2=98,$P$2=42,$P$2=96,$P$2=97),$P52,0)</f>
        <v>0</v>
      </c>
      <c r="J52" s="1121">
        <f>+IF(OR($P$2=98,$P$2=42,$P$2=96,$P$2=97),$Q52,0)</f>
        <v>0</v>
      </c>
      <c r="K52" s="1096"/>
      <c r="L52" s="1121">
        <f>+IF($P$2=33,$Q52,0)</f>
        <v>0</v>
      </c>
      <c r="M52" s="1096"/>
      <c r="N52" s="1122">
        <f>+ROUND(+G52+J52+L52,0)</f>
        <v>0</v>
      </c>
      <c r="O52" s="1098"/>
      <c r="P52" s="1120">
        <f>+ROUND(+SUM(OTCHET!E218:E220),0)</f>
        <v>0</v>
      </c>
      <c r="Q52" s="1121">
        <f>+ROUND(+SUM(OTCHET!L218:L220),0)</f>
        <v>0</v>
      </c>
      <c r="R52" s="1047"/>
      <c r="S52" s="1724" t="s">
        <v>1081</v>
      </c>
      <c r="T52" s="1725"/>
      <c r="U52" s="1726"/>
      <c r="V52" s="1077"/>
      <c r="W52" s="1018"/>
      <c r="X52" s="1018"/>
      <c r="Y52" s="1018"/>
      <c r="Z52" s="1018"/>
    </row>
    <row r="53" spans="1:26" s="1019" customFormat="1" ht="15.75">
      <c r="A53" s="1090"/>
      <c r="B53" s="1111" t="s">
        <v>1082</v>
      </c>
      <c r="C53" s="1112"/>
      <c r="D53" s="1113"/>
      <c r="E53" s="1020"/>
      <c r="F53" s="1120">
        <f>+IF($P$2=0,$P53,0)</f>
        <v>0</v>
      </c>
      <c r="G53" s="1121">
        <f>+IF($P$2=0,$Q53,0)</f>
        <v>0</v>
      </c>
      <c r="H53" s="1020"/>
      <c r="I53" s="1120">
        <f>+IF(OR($P$2=98,$P$2=42,$P$2=96,$P$2=97),$P53,0)</f>
        <v>0</v>
      </c>
      <c r="J53" s="1121">
        <f>+IF(OR($P$2=98,$P$2=42,$P$2=96,$P$2=97),$Q53,0)</f>
        <v>0</v>
      </c>
      <c r="K53" s="1096"/>
      <c r="L53" s="1121">
        <f>+IF($P$2=33,$Q53,0)</f>
        <v>0</v>
      </c>
      <c r="M53" s="1096"/>
      <c r="N53" s="1122">
        <f>+ROUND(+G53+J53+L53,0)</f>
        <v>0</v>
      </c>
      <c r="O53" s="1098"/>
      <c r="P53" s="1120">
        <f>+ROUND(OTCHET!E224,0)</f>
        <v>0</v>
      </c>
      <c r="Q53" s="1121">
        <f>+ROUND(OTCHET!L224,0)</f>
        <v>0</v>
      </c>
      <c r="R53" s="1047"/>
      <c r="S53" s="1724" t="s">
        <v>1083</v>
      </c>
      <c r="T53" s="1725"/>
      <c r="U53" s="1726"/>
      <c r="V53" s="1077"/>
      <c r="W53" s="1018"/>
      <c r="X53" s="1018"/>
      <c r="Y53" s="1018"/>
      <c r="Z53" s="1018"/>
    </row>
    <row r="54" spans="1:26" s="1019" customFormat="1" ht="15.75">
      <c r="A54" s="1090"/>
      <c r="B54" s="1111" t="s">
        <v>1084</v>
      </c>
      <c r="C54" s="1112"/>
      <c r="D54" s="1113"/>
      <c r="E54" s="1020"/>
      <c r="F54" s="1120">
        <f>+IF($P$2=0,$P54,0)</f>
        <v>0</v>
      </c>
      <c r="G54" s="1121">
        <f>+IF($P$2=0,$Q54,0)</f>
        <v>0</v>
      </c>
      <c r="H54" s="1020"/>
      <c r="I54" s="1120">
        <f>+IF(OR($P$2=98,$P$2=42,$P$2=96,$P$2=97),$P54,0)</f>
        <v>9441</v>
      </c>
      <c r="J54" s="1121">
        <f>+IF(OR($P$2=98,$P$2=42,$P$2=96,$P$2=97),$Q54,0)</f>
        <v>5342</v>
      </c>
      <c r="K54" s="1096"/>
      <c r="L54" s="1121">
        <f>+IF($P$2=33,$Q54,0)</f>
        <v>0</v>
      </c>
      <c r="M54" s="1096"/>
      <c r="N54" s="1122">
        <f>+ROUND(+G54+J54+L54,0)</f>
        <v>5342</v>
      </c>
      <c r="O54" s="1098"/>
      <c r="P54" s="1120">
        <f>+ROUND(OTCHET!E188+OTCHET!E191,0)</f>
        <v>9441</v>
      </c>
      <c r="Q54" s="1121">
        <f>+ROUND(OTCHET!L188+OTCHET!L191,0)</f>
        <v>5342</v>
      </c>
      <c r="R54" s="1047"/>
      <c r="S54" s="1724" t="s">
        <v>1085</v>
      </c>
      <c r="T54" s="1725"/>
      <c r="U54" s="1726"/>
      <c r="V54" s="1077"/>
      <c r="W54" s="1018"/>
      <c r="X54" s="1018"/>
      <c r="Y54" s="1018"/>
      <c r="Z54" s="1018"/>
    </row>
    <row r="55" spans="1:26" s="1019" customFormat="1" ht="15.75">
      <c r="A55" s="1090"/>
      <c r="B55" s="1117" t="s">
        <v>1086</v>
      </c>
      <c r="C55" s="1118"/>
      <c r="D55" s="1119"/>
      <c r="E55" s="1020"/>
      <c r="F55" s="1120">
        <f>+IF($P$2=0,$P55,0)</f>
        <v>0</v>
      </c>
      <c r="G55" s="1121">
        <f>+IF($P$2=0,$Q55,0)</f>
        <v>0</v>
      </c>
      <c r="H55" s="1020"/>
      <c r="I55" s="1120">
        <f>+IF(OR($P$2=98,$P$2=42,$P$2=96,$P$2=97),$P55,0)</f>
        <v>2219</v>
      </c>
      <c r="J55" s="1121">
        <f>+IF(OR($P$2=98,$P$2=42,$P$2=96,$P$2=97),$Q55,0)</f>
        <v>1217</v>
      </c>
      <c r="K55" s="1096"/>
      <c r="L55" s="1121">
        <f>+IF($P$2=33,$Q55,0)</f>
        <v>0</v>
      </c>
      <c r="M55" s="1096"/>
      <c r="N55" s="1122">
        <f>+ROUND(+G55+J55+L55,0)</f>
        <v>1217</v>
      </c>
      <c r="O55" s="1098"/>
      <c r="P55" s="1120">
        <f>+ROUND(OTCHET!E197+OTCHET!E205,0)</f>
        <v>2219</v>
      </c>
      <c r="Q55" s="1121">
        <f>+ROUND(OTCHET!L197+OTCHET!L205,0)</f>
        <v>1217</v>
      </c>
      <c r="R55" s="1047"/>
      <c r="S55" s="1730" t="s">
        <v>1087</v>
      </c>
      <c r="T55" s="1731"/>
      <c r="U55" s="1732"/>
      <c r="V55" s="1077"/>
      <c r="W55" s="1018"/>
      <c r="X55" s="1018"/>
      <c r="Y55" s="1018"/>
      <c r="Z55" s="1018"/>
    </row>
    <row r="56" spans="1:26" s="1019" customFormat="1" ht="15.75">
      <c r="A56" s="1090"/>
      <c r="B56" s="1205" t="s">
        <v>1088</v>
      </c>
      <c r="C56" s="1206"/>
      <c r="D56" s="1207"/>
      <c r="E56" s="1020"/>
      <c r="F56" s="1208">
        <f>+ROUND(+SUM(F51:F55),0)</f>
        <v>0</v>
      </c>
      <c r="G56" s="1209">
        <f>+ROUND(+SUM(G51:G55),0)</f>
        <v>0</v>
      </c>
      <c r="H56" s="1020"/>
      <c r="I56" s="1208">
        <f>+ROUND(+SUM(I51:I55),0)</f>
        <v>17062</v>
      </c>
      <c r="J56" s="1209">
        <f>+ROUND(+SUM(J51:J55),0)</f>
        <v>11190</v>
      </c>
      <c r="K56" s="1096"/>
      <c r="L56" s="1209">
        <f>+ROUND(+SUM(L51:L55),0)</f>
        <v>0</v>
      </c>
      <c r="M56" s="1096"/>
      <c r="N56" s="1210">
        <f>+ROUND(+SUM(N51:N55),0)</f>
        <v>11190</v>
      </c>
      <c r="O56" s="1098"/>
      <c r="P56" s="1208">
        <f>+ROUND(+SUM(P51:P55),0)</f>
        <v>17062</v>
      </c>
      <c r="Q56" s="1209">
        <f>+ROUND(+SUM(Q51:Q55),0)</f>
        <v>11190</v>
      </c>
      <c r="R56" s="1047"/>
      <c r="S56" s="1733" t="s">
        <v>1089</v>
      </c>
      <c r="T56" s="1734"/>
      <c r="U56" s="1735"/>
      <c r="V56" s="1077"/>
      <c r="W56" s="1018"/>
      <c r="X56" s="1018"/>
      <c r="Y56" s="1018"/>
      <c r="Z56" s="1018"/>
    </row>
    <row r="57" spans="1:26" s="1019" customFormat="1" ht="15.75">
      <c r="A57" s="1090"/>
      <c r="B57" s="1099" t="s">
        <v>1090</v>
      </c>
      <c r="C57" s="1100"/>
      <c r="D57" s="1101"/>
      <c r="E57" s="1204"/>
      <c r="F57" s="1102"/>
      <c r="G57" s="1103"/>
      <c r="H57" s="1020"/>
      <c r="I57" s="1102"/>
      <c r="J57" s="1103"/>
      <c r="K57" s="1096"/>
      <c r="L57" s="1103"/>
      <c r="M57" s="1096"/>
      <c r="N57" s="1133"/>
      <c r="O57" s="1098"/>
      <c r="P57" s="1102"/>
      <c r="Q57" s="1103"/>
      <c r="R57" s="1047"/>
      <c r="S57" s="1099" t="s">
        <v>1090</v>
      </c>
      <c r="T57" s="1100"/>
      <c r="U57" s="1101"/>
      <c r="V57" s="1077"/>
      <c r="W57" s="1018"/>
      <c r="X57" s="1018"/>
      <c r="Y57" s="1018"/>
      <c r="Z57" s="1018"/>
    </row>
    <row r="58" spans="1:26" s="1019" customFormat="1" ht="15.75">
      <c r="A58" s="1090"/>
      <c r="B58" s="1105" t="s">
        <v>1091</v>
      </c>
      <c r="C58" s="1106"/>
      <c r="D58" s="1107"/>
      <c r="E58" s="1204"/>
      <c r="F58" s="1102">
        <f>+IF($P$2=0,$P58,0)</f>
        <v>0</v>
      </c>
      <c r="G58" s="1103">
        <f>+IF($P$2=0,$Q58,0)</f>
        <v>0</v>
      </c>
      <c r="H58" s="1020"/>
      <c r="I58" s="1102">
        <f>+IF(OR($P$2=98,$P$2=42,$P$2=96,$P$2=97),$P58,0)</f>
        <v>0</v>
      </c>
      <c r="J58" s="1103">
        <f>+IF(OR($P$2=98,$P$2=42,$P$2=96,$P$2=97),$Q58,0)</f>
        <v>0</v>
      </c>
      <c r="K58" s="1096"/>
      <c r="L58" s="1103">
        <f>+IF($P$2=33,$Q58,0)</f>
        <v>0</v>
      </c>
      <c r="M58" s="1096"/>
      <c r="N58" s="1133">
        <f>+ROUND(+G58+J58+L58,0)</f>
        <v>0</v>
      </c>
      <c r="O58" s="1098"/>
      <c r="P58" s="1102">
        <f>+ROUND(OTCHET!E289,0)</f>
        <v>0</v>
      </c>
      <c r="Q58" s="1103">
        <f>+ROUND(OTCHET!L289,0)</f>
        <v>0</v>
      </c>
      <c r="R58" s="1047"/>
      <c r="S58" s="1721" t="s">
        <v>1092</v>
      </c>
      <c r="T58" s="1722"/>
      <c r="U58" s="1723"/>
      <c r="V58" s="1077"/>
      <c r="W58" s="1018"/>
      <c r="X58" s="1018"/>
      <c r="Y58" s="1018"/>
      <c r="Z58" s="1018"/>
    </row>
    <row r="59" spans="1:26" s="1019" customFormat="1" ht="15.75">
      <c r="A59" s="1090"/>
      <c r="B59" s="1111" t="s">
        <v>1093</v>
      </c>
      <c r="C59" s="1112"/>
      <c r="D59" s="1113"/>
      <c r="E59" s="1020"/>
      <c r="F59" s="1120">
        <f>+IF($P$2=0,$P59,0)</f>
        <v>0</v>
      </c>
      <c r="G59" s="1121">
        <f>+IF($P$2=0,$Q59,0)</f>
        <v>0</v>
      </c>
      <c r="H59" s="1020"/>
      <c r="I59" s="1120">
        <f>+IF(OR($P$2=98,$P$2=42,$P$2=96,$P$2=97),$P59,0)</f>
        <v>0</v>
      </c>
      <c r="J59" s="1121">
        <f>+IF(OR($P$2=98,$P$2=42,$P$2=96,$P$2=97),$Q59,0)</f>
        <v>0</v>
      </c>
      <c r="K59" s="1096"/>
      <c r="L59" s="1121">
        <f>+IF($P$2=33,$Q59,0)</f>
        <v>0</v>
      </c>
      <c r="M59" s="1096"/>
      <c r="N59" s="1122">
        <f>+ROUND(+G59+J59+L59,0)</f>
        <v>0</v>
      </c>
      <c r="O59" s="1098"/>
      <c r="P59" s="1120">
        <f>+ROUND(+OTCHET!E277+OTCHET!E278,0)</f>
        <v>0</v>
      </c>
      <c r="Q59" s="1121">
        <f>+ROUND(+OTCHET!L277+OTCHET!L278,0)</f>
        <v>0</v>
      </c>
      <c r="R59" s="1047"/>
      <c r="S59" s="1724" t="s">
        <v>1094</v>
      </c>
      <c r="T59" s="1725"/>
      <c r="U59" s="1726"/>
      <c r="V59" s="1077"/>
      <c r="W59" s="1018"/>
      <c r="X59" s="1018"/>
      <c r="Y59" s="1018"/>
      <c r="Z59" s="1018"/>
    </row>
    <row r="60" spans="1:26" s="1019" customFormat="1" ht="15.75">
      <c r="A60" s="1090"/>
      <c r="B60" s="1111" t="s">
        <v>1095</v>
      </c>
      <c r="C60" s="1112"/>
      <c r="D60" s="1113"/>
      <c r="E60" s="1020"/>
      <c r="F60" s="1120">
        <f>+IF($P$2=0,$P60,0)</f>
        <v>0</v>
      </c>
      <c r="G60" s="1121">
        <f>+IF($P$2=0,$Q60,0)</f>
        <v>0</v>
      </c>
      <c r="H60" s="1020"/>
      <c r="I60" s="1120">
        <f>+IF(OR($P$2=98,$P$2=42,$P$2=96,$P$2=97),$P60,0)</f>
        <v>0</v>
      </c>
      <c r="J60" s="1121">
        <f>+IF(OR($P$2=98,$P$2=42,$P$2=96,$P$2=97),$Q60,0)</f>
        <v>0</v>
      </c>
      <c r="K60" s="1096"/>
      <c r="L60" s="1121">
        <f>+IF($P$2=33,$Q60,0)</f>
        <v>0</v>
      </c>
      <c r="M60" s="1096"/>
      <c r="N60" s="1122">
        <f>+ROUND(+G60+J60+L60,0)</f>
        <v>0</v>
      </c>
      <c r="O60" s="1098"/>
      <c r="P60" s="1120">
        <f>+ROUND(OTCHET!E286,0)</f>
        <v>0</v>
      </c>
      <c r="Q60" s="1121">
        <f>+ROUND(OTCHET!L286,0)</f>
        <v>0</v>
      </c>
      <c r="R60" s="1047"/>
      <c r="S60" s="1724" t="s">
        <v>1096</v>
      </c>
      <c r="T60" s="1725"/>
      <c r="U60" s="1726"/>
      <c r="V60" s="1077"/>
      <c r="W60" s="1018"/>
      <c r="X60" s="1018"/>
      <c r="Y60" s="1018"/>
      <c r="Z60" s="1018"/>
    </row>
    <row r="61" spans="1:26" s="1019" customFormat="1" ht="15.75">
      <c r="A61" s="1090"/>
      <c r="B61" s="1117" t="s">
        <v>1097</v>
      </c>
      <c r="C61" s="1118"/>
      <c r="D61" s="1119"/>
      <c r="E61" s="1020"/>
      <c r="F61" s="1211">
        <f>+IF($P$2=0,$P61,0)</f>
        <v>0</v>
      </c>
      <c r="G61" s="1212">
        <f>+IF($P$2=0,$Q61,0)</f>
        <v>0</v>
      </c>
      <c r="H61" s="1020"/>
      <c r="I61" s="1211">
        <f>+IF(OR($P$2=98,$P$2=42,$P$2=96,$P$2=97),$P61,0)</f>
        <v>0</v>
      </c>
      <c r="J61" s="1212">
        <f>+IF(OR($P$2=98,$P$2=42,$P$2=96,$P$2=97),$Q61,0)</f>
        <v>0</v>
      </c>
      <c r="K61" s="1096"/>
      <c r="L61" s="1212">
        <f>+IF($P$2=33,$Q61,0)</f>
        <v>0</v>
      </c>
      <c r="M61" s="1096"/>
      <c r="N61" s="1213">
        <f>+ROUND(+G61+J61+L61,0)</f>
        <v>0</v>
      </c>
      <c r="O61" s="1098"/>
      <c r="P61" s="1211">
        <f>+ROUND(OTCHET!E295,0)</f>
        <v>0</v>
      </c>
      <c r="Q61" s="1212">
        <f>+ROUND(OTCHET!L295,0)</f>
        <v>0</v>
      </c>
      <c r="R61" s="1047"/>
      <c r="S61" s="1730" t="s">
        <v>1098</v>
      </c>
      <c r="T61" s="1731"/>
      <c r="U61" s="1732"/>
      <c r="V61" s="1077"/>
      <c r="W61" s="1018"/>
      <c r="X61" s="1018"/>
      <c r="Y61" s="1018"/>
      <c r="Z61" s="1018"/>
    </row>
    <row r="62" spans="1:26" s="1019" customFormat="1" ht="15.75">
      <c r="A62" s="1090"/>
      <c r="B62" s="1214" t="s">
        <v>1099</v>
      </c>
      <c r="C62" s="1215"/>
      <c r="D62" s="1216"/>
      <c r="E62" s="1020"/>
      <c r="F62" s="1217">
        <f>+IF($P$2=0,$P62,0)</f>
        <v>0</v>
      </c>
      <c r="G62" s="1218">
        <f>+IF($P$2=0,$Q62,0)</f>
        <v>0</v>
      </c>
      <c r="H62" s="1020"/>
      <c r="I62" s="1217">
        <f>+IF(OR($P$2=98,$P$2=42,$P$2=96,$P$2=97),$P62,0)</f>
        <v>0</v>
      </c>
      <c r="J62" s="1218">
        <f>+IF(OR($P$2=98,$P$2=42,$P$2=96,$P$2=97),$Q62,0)</f>
        <v>0</v>
      </c>
      <c r="K62" s="1096"/>
      <c r="L62" s="1218">
        <f>+IF($P$2=33,$Q62,0)</f>
        <v>0</v>
      </c>
      <c r="M62" s="1096"/>
      <c r="N62" s="1219">
        <f>+ROUND(+G62+J62+L62,0)</f>
        <v>0</v>
      </c>
      <c r="O62" s="1098"/>
      <c r="P62" s="1217">
        <f>+ROUND(OTCHET!E298,0)</f>
        <v>0</v>
      </c>
      <c r="Q62" s="1218">
        <f>+ROUND(OTCHET!L298,0)</f>
        <v>0</v>
      </c>
      <c r="R62" s="1047"/>
      <c r="S62" s="1220" t="s">
        <v>1100</v>
      </c>
      <c r="T62" s="1221"/>
      <c r="U62" s="1222"/>
      <c r="V62" s="1077"/>
      <c r="W62" s="1018"/>
      <c r="X62" s="1018"/>
      <c r="Y62" s="1018"/>
      <c r="Z62" s="1018"/>
    </row>
    <row r="63" spans="1:26" s="1019" customFormat="1" ht="15.75">
      <c r="A63" s="1090"/>
      <c r="B63" s="1205" t="s">
        <v>1101</v>
      </c>
      <c r="C63" s="1206"/>
      <c r="D63" s="1207"/>
      <c r="E63" s="1020"/>
      <c r="F63" s="1208">
        <f>+ROUND(+SUM(F58:F61),0)</f>
        <v>0</v>
      </c>
      <c r="G63" s="1209">
        <f>+ROUND(+SUM(G58:G61),0)</f>
        <v>0</v>
      </c>
      <c r="H63" s="1020"/>
      <c r="I63" s="1208">
        <f>+ROUND(+SUM(I58:I61),0)</f>
        <v>0</v>
      </c>
      <c r="J63" s="1209">
        <f>+ROUND(+SUM(J58:J61),0)</f>
        <v>0</v>
      </c>
      <c r="K63" s="1096"/>
      <c r="L63" s="1209">
        <f>+ROUND(+SUM(L58:L61),0)</f>
        <v>0</v>
      </c>
      <c r="M63" s="1096"/>
      <c r="N63" s="1210">
        <f>+ROUND(+SUM(N58:N61),0)</f>
        <v>0</v>
      </c>
      <c r="O63" s="1098"/>
      <c r="P63" s="1208">
        <f>+ROUND(+SUM(P58:P61),0)</f>
        <v>0</v>
      </c>
      <c r="Q63" s="1209">
        <f>+ROUND(+SUM(Q58:Q61),0)</f>
        <v>0</v>
      </c>
      <c r="R63" s="1047"/>
      <c r="S63" s="1733" t="s">
        <v>1102</v>
      </c>
      <c r="T63" s="1734"/>
      <c r="U63" s="1735"/>
      <c r="V63" s="1077"/>
      <c r="W63" s="1018"/>
      <c r="X63" s="1018"/>
      <c r="Y63" s="1018"/>
      <c r="Z63" s="1018"/>
    </row>
    <row r="64" spans="1:26" s="1019" customFormat="1" ht="15.75">
      <c r="A64" s="1090"/>
      <c r="B64" s="1099" t="s">
        <v>1103</v>
      </c>
      <c r="C64" s="1100"/>
      <c r="D64" s="1101"/>
      <c r="E64" s="1204"/>
      <c r="F64" s="1120"/>
      <c r="G64" s="1121"/>
      <c r="H64" s="1020"/>
      <c r="I64" s="1120"/>
      <c r="J64" s="1121"/>
      <c r="K64" s="1096"/>
      <c r="L64" s="1121"/>
      <c r="M64" s="1096"/>
      <c r="N64" s="1122"/>
      <c r="O64" s="1098"/>
      <c r="P64" s="1120"/>
      <c r="Q64" s="1121"/>
      <c r="R64" s="1047"/>
      <c r="S64" s="1099" t="s">
        <v>1103</v>
      </c>
      <c r="T64" s="1100"/>
      <c r="U64" s="1101"/>
      <c r="V64" s="1077"/>
      <c r="W64" s="1018"/>
      <c r="X64" s="1018"/>
      <c r="Y64" s="1018"/>
      <c r="Z64" s="1018"/>
    </row>
    <row r="65" spans="1:26" s="1019" customFormat="1" ht="15.75">
      <c r="A65" s="1090"/>
      <c r="B65" s="1105" t="s">
        <v>1104</v>
      </c>
      <c r="C65" s="1106"/>
      <c r="D65" s="1107"/>
      <c r="E65" s="1204"/>
      <c r="F65" s="1102">
        <f>+IF($P$2=0,$P65,0)</f>
        <v>0</v>
      </c>
      <c r="G65" s="1103">
        <f>+IF($P$2=0,$Q65,0)</f>
        <v>0</v>
      </c>
      <c r="H65" s="1020"/>
      <c r="I65" s="1102">
        <f>+IF(OR($P$2=98,$P$2=42,$P$2=96,$P$2=97),$P65,0)</f>
        <v>0</v>
      </c>
      <c r="J65" s="1103">
        <f>+IF(OR($P$2=98,$P$2=42,$P$2=96,$P$2=97),$Q65,0)</f>
        <v>0</v>
      </c>
      <c r="K65" s="1096"/>
      <c r="L65" s="1103">
        <f>+IF($P$2=33,$Q65,0)</f>
        <v>0</v>
      </c>
      <c r="M65" s="1096"/>
      <c r="N65" s="1133">
        <f>+ROUND(+G65+J65+L65,0)</f>
        <v>0</v>
      </c>
      <c r="O65" s="1098"/>
      <c r="P65" s="1102">
        <f>+ROUND(OTCHET!E228+OTCHET!E234+SUM(OTCHET!E237:E240),0)</f>
        <v>0</v>
      </c>
      <c r="Q65" s="1103">
        <f>+ROUND(OTCHET!L228+OTCHET!L234+SUM(OTCHET!L237:L240),0)</f>
        <v>0</v>
      </c>
      <c r="R65" s="1047"/>
      <c r="S65" s="1721" t="s">
        <v>1105</v>
      </c>
      <c r="T65" s="1722"/>
      <c r="U65" s="1723"/>
      <c r="V65" s="1077"/>
      <c r="W65" s="1018"/>
      <c r="X65" s="1018"/>
      <c r="Y65" s="1018"/>
      <c r="Z65" s="1018"/>
    </row>
    <row r="66" spans="1:26" s="1019" customFormat="1" ht="15.75">
      <c r="A66" s="1090"/>
      <c r="B66" s="1117" t="s">
        <v>1106</v>
      </c>
      <c r="C66" s="1118"/>
      <c r="D66" s="1119"/>
      <c r="E66" s="1020"/>
      <c r="F66" s="1120">
        <f>+IF($P$2=0,$P66,0)</f>
        <v>0</v>
      </c>
      <c r="G66" s="1121">
        <f>+IF($P$2=0,$Q66,0)</f>
        <v>0</v>
      </c>
      <c r="H66" s="1020"/>
      <c r="I66" s="1120">
        <f>+IF(OR($P$2=98,$P$2=42,$P$2=96,$P$2=97),$P66,0)</f>
        <v>0</v>
      </c>
      <c r="J66" s="1121">
        <f>+IF(OR($P$2=98,$P$2=42,$P$2=96,$P$2=97),$Q66,0)</f>
        <v>0</v>
      </c>
      <c r="K66" s="1096"/>
      <c r="L66" s="1121">
        <f>+IF($P$2=33,$Q66,0)</f>
        <v>0</v>
      </c>
      <c r="M66" s="1096"/>
      <c r="N66" s="1122">
        <f>+ROUND(+G66+J66+L66,0)</f>
        <v>0</v>
      </c>
      <c r="O66" s="1098"/>
      <c r="P66" s="1120">
        <f>+ROUND(OTCHET!E241,0)</f>
        <v>0</v>
      </c>
      <c r="Q66" s="1121">
        <f>+ROUND(OTCHET!L241,0)</f>
        <v>0</v>
      </c>
      <c r="R66" s="1047"/>
      <c r="S66" s="1724" t="s">
        <v>1107</v>
      </c>
      <c r="T66" s="1725"/>
      <c r="U66" s="1726"/>
      <c r="V66" s="1077"/>
      <c r="W66" s="1018"/>
      <c r="X66" s="1018"/>
      <c r="Y66" s="1018"/>
      <c r="Z66" s="1018"/>
    </row>
    <row r="67" spans="1:26" s="1019" customFormat="1" ht="15.75">
      <c r="A67" s="1090"/>
      <c r="B67" s="1205" t="s">
        <v>1108</v>
      </c>
      <c r="C67" s="1206"/>
      <c r="D67" s="1207"/>
      <c r="E67" s="1020"/>
      <c r="F67" s="1208">
        <f>+ROUND(+SUM(F65:F66),0)</f>
        <v>0</v>
      </c>
      <c r="G67" s="1209">
        <f>+ROUND(+SUM(G65:G66),0)</f>
        <v>0</v>
      </c>
      <c r="H67" s="1020"/>
      <c r="I67" s="1208">
        <f>+ROUND(+SUM(I65:I66),0)</f>
        <v>0</v>
      </c>
      <c r="J67" s="1209">
        <f>+ROUND(+SUM(J65:J66),0)</f>
        <v>0</v>
      </c>
      <c r="K67" s="1096"/>
      <c r="L67" s="1209">
        <f>+ROUND(+SUM(L65:L66),0)</f>
        <v>0</v>
      </c>
      <c r="M67" s="1096"/>
      <c r="N67" s="1210">
        <f>+ROUND(+SUM(N65:N66),0)</f>
        <v>0</v>
      </c>
      <c r="O67" s="1098"/>
      <c r="P67" s="1208">
        <f>+ROUND(+SUM(P65:P66),0)</f>
        <v>0</v>
      </c>
      <c r="Q67" s="1209">
        <f>+ROUND(+SUM(Q65:Q66),0)</f>
        <v>0</v>
      </c>
      <c r="R67" s="1047"/>
      <c r="S67" s="1733" t="s">
        <v>1109</v>
      </c>
      <c r="T67" s="1734"/>
      <c r="U67" s="1735"/>
      <c r="V67" s="1077"/>
      <c r="W67" s="1018"/>
      <c r="X67" s="1018"/>
      <c r="Y67" s="1018"/>
      <c r="Z67" s="1018"/>
    </row>
    <row r="68" spans="1:26" s="1019" customFormat="1" ht="15.75">
      <c r="A68" s="1090"/>
      <c r="B68" s="1099" t="s">
        <v>1110</v>
      </c>
      <c r="C68" s="1100"/>
      <c r="D68" s="1101"/>
      <c r="E68" s="1204"/>
      <c r="F68" s="1120"/>
      <c r="G68" s="1121"/>
      <c r="H68" s="1020"/>
      <c r="I68" s="1120"/>
      <c r="J68" s="1121"/>
      <c r="K68" s="1096"/>
      <c r="L68" s="1121"/>
      <c r="M68" s="1096"/>
      <c r="N68" s="1122"/>
      <c r="O68" s="1098"/>
      <c r="P68" s="1120"/>
      <c r="Q68" s="1121"/>
      <c r="R68" s="1047"/>
      <c r="S68" s="1099" t="s">
        <v>1110</v>
      </c>
      <c r="T68" s="1100"/>
      <c r="U68" s="1101"/>
      <c r="V68" s="1077"/>
      <c r="W68" s="1018"/>
      <c r="X68" s="1018"/>
      <c r="Y68" s="1018"/>
      <c r="Z68" s="1018"/>
    </row>
    <row r="69" spans="1:26" s="1019" customFormat="1" ht="15.75">
      <c r="A69" s="1090"/>
      <c r="B69" s="1105" t="s">
        <v>1111</v>
      </c>
      <c r="C69" s="1106"/>
      <c r="D69" s="1107"/>
      <c r="E69" s="1204"/>
      <c r="F69" s="1102">
        <f>+IF($P$2=0,$P69,0)</f>
        <v>0</v>
      </c>
      <c r="G69" s="1103">
        <f>+IF($P$2=0,$Q69,0)</f>
        <v>0</v>
      </c>
      <c r="H69" s="1020"/>
      <c r="I69" s="1102">
        <f>+IF(OR($P$2=98,$P$2=42,$P$2=96,$P$2=97),$P69,0)</f>
        <v>0</v>
      </c>
      <c r="J69" s="1103">
        <f>+IF(OR($P$2=98,$P$2=42,$P$2=96,$P$2=97),$Q69,0)</f>
        <v>0</v>
      </c>
      <c r="K69" s="1096"/>
      <c r="L69" s="1103">
        <f>+IF($P$2=33,$Q69,0)</f>
        <v>0</v>
      </c>
      <c r="M69" s="1096"/>
      <c r="N69" s="1133">
        <f>+ROUND(+G69+J69+L69,0)</f>
        <v>0</v>
      </c>
      <c r="O69" s="1098"/>
      <c r="P69" s="1102">
        <f>+ROUND(+SUM(OTCHET!E257:E260)+IF(+OR(OTCHET!$F$12=5500,OTCHET!$F$12=5600),+OTCHET!E299,0),0)</f>
        <v>0</v>
      </c>
      <c r="Q69" s="1103">
        <f>+ROUND(+SUM(OTCHET!L257:L260)+IF(+OR(OTCHET!$F$12=5500,OTCHET!$F$12=5600),+OTCHET!L299,0),0)</f>
        <v>0</v>
      </c>
      <c r="R69" s="1047"/>
      <c r="S69" s="1721" t="s">
        <v>1112</v>
      </c>
      <c r="T69" s="1722"/>
      <c r="U69" s="1723"/>
      <c r="V69" s="1077"/>
      <c r="W69" s="1018"/>
      <c r="X69" s="1018"/>
      <c r="Y69" s="1018"/>
      <c r="Z69" s="1018"/>
    </row>
    <row r="70" spans="1:26" s="1019" customFormat="1" ht="15.75">
      <c r="A70" s="1090"/>
      <c r="B70" s="1117" t="s">
        <v>1113</v>
      </c>
      <c r="C70" s="1118"/>
      <c r="D70" s="1119"/>
      <c r="E70" s="1020"/>
      <c r="F70" s="1120">
        <f>+IF($P$2=0,$P70,0)</f>
        <v>0</v>
      </c>
      <c r="G70" s="1121">
        <f>+IF($P$2=0,$Q70,0)</f>
        <v>0</v>
      </c>
      <c r="H70" s="1020"/>
      <c r="I70" s="1120">
        <f>+IF(OR($P$2=98,$P$2=42,$P$2=96,$P$2=97),$P70,0)</f>
        <v>0</v>
      </c>
      <c r="J70" s="1121">
        <f>+IF(OR($P$2=98,$P$2=42,$P$2=96,$P$2=97),$Q70,0)</f>
        <v>0</v>
      </c>
      <c r="K70" s="1096"/>
      <c r="L70" s="1121">
        <f>+IF($P$2=33,$Q70,0)</f>
        <v>0</v>
      </c>
      <c r="M70" s="1096"/>
      <c r="N70" s="1122">
        <f>+ROUND(+G70+J70+L70,0)</f>
        <v>0</v>
      </c>
      <c r="O70" s="1098"/>
      <c r="P70" s="1120">
        <f>+ROUND(+OTCHET!E294,0)</f>
        <v>0</v>
      </c>
      <c r="Q70" s="1121">
        <f>+ROUND(+OTCHET!L294,0)</f>
        <v>0</v>
      </c>
      <c r="R70" s="1047"/>
      <c r="S70" s="1724" t="s">
        <v>1114</v>
      </c>
      <c r="T70" s="1725"/>
      <c r="U70" s="1726"/>
      <c r="V70" s="1077"/>
      <c r="W70" s="1018"/>
      <c r="X70" s="1018"/>
      <c r="Y70" s="1018"/>
      <c r="Z70" s="1018"/>
    </row>
    <row r="71" spans="1:26" s="1019" customFormat="1" ht="15.75">
      <c r="A71" s="1090"/>
      <c r="B71" s="1205" t="s">
        <v>1115</v>
      </c>
      <c r="C71" s="1206"/>
      <c r="D71" s="1207"/>
      <c r="E71" s="1020"/>
      <c r="F71" s="1208">
        <f>+ROUND(+SUM(F69:F70),0)</f>
        <v>0</v>
      </c>
      <c r="G71" s="1209">
        <f>+ROUND(+SUM(G69:G70),0)</f>
        <v>0</v>
      </c>
      <c r="H71" s="1020"/>
      <c r="I71" s="1208">
        <f>+ROUND(+SUM(I69:I70),0)</f>
        <v>0</v>
      </c>
      <c r="J71" s="1209">
        <f>+ROUND(+SUM(J69:J70),0)</f>
        <v>0</v>
      </c>
      <c r="K71" s="1096"/>
      <c r="L71" s="1209">
        <f>+ROUND(+SUM(L69:L70),0)</f>
        <v>0</v>
      </c>
      <c r="M71" s="1096"/>
      <c r="N71" s="1210">
        <f>+ROUND(+SUM(N69:N70),0)</f>
        <v>0</v>
      </c>
      <c r="O71" s="1098"/>
      <c r="P71" s="1208">
        <f>+ROUND(+SUM(P69:P70),0)</f>
        <v>0</v>
      </c>
      <c r="Q71" s="1209">
        <f>+ROUND(+SUM(Q69:Q70),0)</f>
        <v>0</v>
      </c>
      <c r="R71" s="1047"/>
      <c r="S71" s="1733" t="s">
        <v>1116</v>
      </c>
      <c r="T71" s="1734"/>
      <c r="U71" s="1735"/>
      <c r="V71" s="1077"/>
      <c r="W71" s="1018"/>
      <c r="X71" s="1018"/>
      <c r="Y71" s="1018"/>
      <c r="Z71" s="1018"/>
    </row>
    <row r="72" spans="1:26" s="1019" customFormat="1" ht="15.75">
      <c r="A72" s="1090"/>
      <c r="B72" s="1099" t="s">
        <v>1117</v>
      </c>
      <c r="C72" s="1100"/>
      <c r="D72" s="1101"/>
      <c r="E72" s="1204"/>
      <c r="F72" s="1120"/>
      <c r="G72" s="1121"/>
      <c r="H72" s="1020"/>
      <c r="I72" s="1120"/>
      <c r="J72" s="1121"/>
      <c r="K72" s="1096"/>
      <c r="L72" s="1121"/>
      <c r="M72" s="1096"/>
      <c r="N72" s="1122"/>
      <c r="O72" s="1098"/>
      <c r="P72" s="1120"/>
      <c r="Q72" s="1121"/>
      <c r="R72" s="1047"/>
      <c r="S72" s="1099" t="s">
        <v>1117</v>
      </c>
      <c r="T72" s="1100"/>
      <c r="U72" s="1101"/>
      <c r="V72" s="1077"/>
      <c r="W72" s="1018"/>
      <c r="X72" s="1018"/>
      <c r="Y72" s="1018"/>
      <c r="Z72" s="1018"/>
    </row>
    <row r="73" spans="1:26" s="1019" customFormat="1" ht="15.75">
      <c r="A73" s="1090"/>
      <c r="B73" s="1105" t="s">
        <v>1118</v>
      </c>
      <c r="C73" s="1106"/>
      <c r="D73" s="1107"/>
      <c r="E73" s="1204"/>
      <c r="F73" s="1102">
        <f>+IF($P$2=0,$P73,0)</f>
        <v>0</v>
      </c>
      <c r="G73" s="1103">
        <f>+IF($P$2=0,$Q73,0)</f>
        <v>0</v>
      </c>
      <c r="H73" s="1020"/>
      <c r="I73" s="1102">
        <f>+IF(OR($P$2=98,$P$2=42,$P$2=96,$P$2=97),$P73,0)</f>
        <v>0</v>
      </c>
      <c r="J73" s="1103">
        <f>+IF(OR($P$2=98,$P$2=42,$P$2=96,$P$2=97),$Q73,0)</f>
        <v>0</v>
      </c>
      <c r="K73" s="1096"/>
      <c r="L73" s="1103">
        <f>+IF($P$2=33,$Q73,0)</f>
        <v>0</v>
      </c>
      <c r="M73" s="1096"/>
      <c r="N73" s="1133">
        <f>+ROUND(+G73+J73+L73,0)</f>
        <v>0</v>
      </c>
      <c r="O73" s="1098"/>
      <c r="P73" s="1102">
        <f>+ROUND(+OTCHET!E250+OTCHET!E267+OTCHET!E271+OTCHET!E272+OTCHET!E275,0)</f>
        <v>0</v>
      </c>
      <c r="Q73" s="1103">
        <f>+ROUND(+OTCHET!L250+OTCHET!L267+OTCHET!L271+OTCHET!L272+OTCHET!L275,0)</f>
        <v>0</v>
      </c>
      <c r="R73" s="1047"/>
      <c r="S73" s="1721" t="s">
        <v>1119</v>
      </c>
      <c r="T73" s="1722"/>
      <c r="U73" s="1723"/>
      <c r="V73" s="1077"/>
      <c r="W73" s="1018"/>
      <c r="X73" s="1018"/>
      <c r="Y73" s="1018"/>
      <c r="Z73" s="1018"/>
    </row>
    <row r="74" spans="1:26" s="1019" customFormat="1" ht="15.75">
      <c r="A74" s="1090"/>
      <c r="B74" s="1117" t="s">
        <v>1120</v>
      </c>
      <c r="C74" s="1118"/>
      <c r="D74" s="1119"/>
      <c r="E74" s="1020"/>
      <c r="F74" s="1120">
        <f>+IF($P$2=0,$P74,0)</f>
        <v>0</v>
      </c>
      <c r="G74" s="1121">
        <f>+IF($P$2=0,$Q74,0)</f>
        <v>0</v>
      </c>
      <c r="H74" s="1020"/>
      <c r="I74" s="1120">
        <f>+IF(OR($P$2=98,$P$2=42,$P$2=96,$P$2=97),$P74,0)</f>
        <v>0</v>
      </c>
      <c r="J74" s="1121">
        <f>+IF(OR($P$2=98,$P$2=42,$P$2=96,$P$2=97),$Q74,0)</f>
        <v>0</v>
      </c>
      <c r="K74" s="1096"/>
      <c r="L74" s="1121">
        <f>+IF($P$2=33,$Q74,0)</f>
        <v>0</v>
      </c>
      <c r="M74" s="1096"/>
      <c r="N74" s="1122">
        <f>+ROUND(+G74+J74+L74,0)</f>
        <v>0</v>
      </c>
      <c r="O74" s="1098"/>
      <c r="P74" s="1120">
        <f>+ROUND(OTCHET!E276+OTCHET!E290-OTCHET!E294,0)</f>
        <v>0</v>
      </c>
      <c r="Q74" s="1121">
        <f>+ROUND(OTCHET!L276+OTCHET!L290-OTCHET!L294,0)</f>
        <v>0</v>
      </c>
      <c r="R74" s="1047"/>
      <c r="S74" s="1724" t="s">
        <v>1121</v>
      </c>
      <c r="T74" s="1725"/>
      <c r="U74" s="1726"/>
      <c r="V74" s="1077"/>
      <c r="W74" s="1018"/>
      <c r="X74" s="1018"/>
      <c r="Y74" s="1018"/>
      <c r="Z74" s="1018"/>
    </row>
    <row r="75" spans="1:26" s="1019" customFormat="1" ht="15.75">
      <c r="A75" s="1090"/>
      <c r="B75" s="1205" t="s">
        <v>1122</v>
      </c>
      <c r="C75" s="1206"/>
      <c r="D75" s="1207"/>
      <c r="E75" s="1020"/>
      <c r="F75" s="1208">
        <f>+ROUND(+SUM(F73:F74),0)</f>
        <v>0</v>
      </c>
      <c r="G75" s="1209">
        <f>+ROUND(+SUM(G73:G74),0)</f>
        <v>0</v>
      </c>
      <c r="H75" s="1020"/>
      <c r="I75" s="1208">
        <f>+ROUND(+SUM(I73:I74),0)</f>
        <v>0</v>
      </c>
      <c r="J75" s="1209">
        <f>+ROUND(+SUM(J73:J74),0)</f>
        <v>0</v>
      </c>
      <c r="K75" s="1096"/>
      <c r="L75" s="1209">
        <f>+ROUND(+SUM(L73:L74),0)</f>
        <v>0</v>
      </c>
      <c r="M75" s="1096"/>
      <c r="N75" s="1210">
        <f>+ROUND(+SUM(N73:N74),0)</f>
        <v>0</v>
      </c>
      <c r="O75" s="1098"/>
      <c r="P75" s="1208">
        <f>+ROUND(+SUM(P73:P74),0)</f>
        <v>0</v>
      </c>
      <c r="Q75" s="1209">
        <f>+ROUND(+SUM(Q73:Q74),0)</f>
        <v>0</v>
      </c>
      <c r="R75" s="1047"/>
      <c r="S75" s="1733" t="s">
        <v>1123</v>
      </c>
      <c r="T75" s="1734"/>
      <c r="U75" s="1735"/>
      <c r="V75" s="1077"/>
      <c r="W75" s="1018"/>
      <c r="X75" s="1018"/>
      <c r="Y75" s="1018"/>
      <c r="Z75" s="1018"/>
    </row>
    <row r="76" spans="1:26" s="1019" customFormat="1" ht="6.75" customHeight="1">
      <c r="A76" s="1090"/>
      <c r="B76" s="1223"/>
      <c r="C76" s="1224"/>
      <c r="D76" s="1225"/>
      <c r="E76" s="1020"/>
      <c r="F76" s="1120"/>
      <c r="G76" s="1121"/>
      <c r="H76" s="1020"/>
      <c r="I76" s="1120"/>
      <c r="J76" s="1121"/>
      <c r="K76" s="1096"/>
      <c r="L76" s="1121"/>
      <c r="M76" s="1096"/>
      <c r="N76" s="1122"/>
      <c r="O76" s="1098"/>
      <c r="P76" s="1120"/>
      <c r="Q76" s="1121"/>
      <c r="R76" s="1047"/>
      <c r="S76" s="1226"/>
      <c r="T76" s="1227"/>
      <c r="U76" s="1228"/>
      <c r="V76" s="1077"/>
      <c r="W76" s="1018"/>
      <c r="X76" s="1018"/>
      <c r="Y76" s="1018"/>
      <c r="Z76" s="1018"/>
    </row>
    <row r="77" spans="1:26" s="1019" customFormat="1" ht="16.5" thickBot="1">
      <c r="A77" s="1090"/>
      <c r="B77" s="1229" t="s">
        <v>1124</v>
      </c>
      <c r="C77" s="1230"/>
      <c r="D77" s="1231"/>
      <c r="E77" s="1020"/>
      <c r="F77" s="1232">
        <f>+ROUND(F56+F63+F67+F71+F75,0)</f>
        <v>0</v>
      </c>
      <c r="G77" s="1233">
        <f>+ROUND(G56+G63+G67+G71+G75,0)</f>
        <v>0</v>
      </c>
      <c r="H77" s="1020"/>
      <c r="I77" s="1232">
        <f>+ROUND(I56+I63+I67+I71+I75,0)</f>
        <v>17062</v>
      </c>
      <c r="J77" s="1234">
        <f>+ROUND(J56+J63+J67+J71+J75,0)</f>
        <v>11190</v>
      </c>
      <c r="K77" s="1096"/>
      <c r="L77" s="1234">
        <f>+ROUND(L56+L63+L67+L71+L75,0)</f>
        <v>0</v>
      </c>
      <c r="M77" s="1096"/>
      <c r="N77" s="1235">
        <f>+ROUND(N56+N63+N67+N71+N75,0)</f>
        <v>11190</v>
      </c>
      <c r="O77" s="1098"/>
      <c r="P77" s="1232">
        <f>+ROUND(P56+P63+P67+P71+P75,0)</f>
        <v>17062</v>
      </c>
      <c r="Q77" s="1233">
        <f>+ROUND(Q56+Q63+Q67+Q71+Q75,0)</f>
        <v>11190</v>
      </c>
      <c r="R77" s="1047"/>
      <c r="S77" s="1748" t="s">
        <v>1125</v>
      </c>
      <c r="T77" s="1749"/>
      <c r="U77" s="1750"/>
      <c r="V77" s="1236"/>
      <c r="W77" s="1237"/>
      <c r="X77" s="1238"/>
      <c r="Y77" s="1237"/>
      <c r="Z77" s="1237"/>
    </row>
    <row r="78" spans="1:26" s="1019" customFormat="1" ht="15.75">
      <c r="A78" s="1090"/>
      <c r="B78" s="1091" t="s">
        <v>1126</v>
      </c>
      <c r="C78" s="1092"/>
      <c r="D78" s="1093"/>
      <c r="E78" s="1020"/>
      <c r="F78" s="1102"/>
      <c r="G78" s="1103"/>
      <c r="H78" s="1020"/>
      <c r="I78" s="1102"/>
      <c r="J78" s="1103"/>
      <c r="K78" s="1096"/>
      <c r="L78" s="1103"/>
      <c r="M78" s="1096"/>
      <c r="N78" s="1133"/>
      <c r="O78" s="1098"/>
      <c r="P78" s="1102"/>
      <c r="Q78" s="1103"/>
      <c r="R78" s="1047"/>
      <c r="S78" s="1091" t="s">
        <v>1126</v>
      </c>
      <c r="T78" s="1092"/>
      <c r="U78" s="1093"/>
      <c r="V78" s="1077"/>
      <c r="W78" s="1018"/>
      <c r="X78" s="1018"/>
      <c r="Y78" s="1018"/>
      <c r="Z78" s="1018"/>
    </row>
    <row r="79" spans="1:26" s="1019" customFormat="1" ht="15.75">
      <c r="A79" s="1090"/>
      <c r="B79" s="1105" t="s">
        <v>1127</v>
      </c>
      <c r="C79" s="1106"/>
      <c r="D79" s="1107"/>
      <c r="E79" s="1020"/>
      <c r="F79" s="1108">
        <f>+IF($P$2=0,$P79,0)</f>
        <v>0</v>
      </c>
      <c r="G79" s="1109">
        <f>+IF($P$2=0,$Q79,0)</f>
        <v>0</v>
      </c>
      <c r="H79" s="1020"/>
      <c r="I79" s="1108">
        <f>+IF(OR($P$2=98,$P$2=42,$P$2=96,$P$2=97),$P79,0)</f>
        <v>13579</v>
      </c>
      <c r="J79" s="1109">
        <f>+IF(OR($P$2=98,$P$2=42,$P$2=96,$P$2=97),$Q79,0)</f>
        <v>7707</v>
      </c>
      <c r="K79" s="1096"/>
      <c r="L79" s="1109">
        <f>+IF($P$2=33,$Q79,0)</f>
        <v>0</v>
      </c>
      <c r="M79" s="1096"/>
      <c r="N79" s="1110">
        <f>+ROUND(+G79+J79+L79,0)</f>
        <v>7707</v>
      </c>
      <c r="O79" s="1098"/>
      <c r="P79" s="1108">
        <f>+ROUND(OTCHET!E421,0)</f>
        <v>13579</v>
      </c>
      <c r="Q79" s="1109">
        <f>+ROUND(OTCHET!L421,0)</f>
        <v>7707</v>
      </c>
      <c r="R79" s="1047"/>
      <c r="S79" s="1721" t="s">
        <v>1128</v>
      </c>
      <c r="T79" s="1722"/>
      <c r="U79" s="1723"/>
      <c r="V79" s="1077"/>
      <c r="W79" s="1018"/>
      <c r="X79" s="1018"/>
      <c r="Y79" s="1018"/>
      <c r="Z79" s="1018"/>
    </row>
    <row r="80" spans="1:26" s="1019" customFormat="1" ht="15.75">
      <c r="A80" s="1090"/>
      <c r="B80" s="1117" t="s">
        <v>1129</v>
      </c>
      <c r="C80" s="1118"/>
      <c r="D80" s="1119"/>
      <c r="E80" s="1020"/>
      <c r="F80" s="1120">
        <f>+IF($P$2=0,$P80,0)</f>
        <v>0</v>
      </c>
      <c r="G80" s="1121">
        <f>+IF($P$2=0,$Q80,0)</f>
        <v>0</v>
      </c>
      <c r="H80" s="1020"/>
      <c r="I80" s="1120">
        <f>+IF(OR($P$2=98,$P$2=42,$P$2=96,$P$2=97),$P80,0)</f>
        <v>0</v>
      </c>
      <c r="J80" s="1121">
        <f>+IF(OR($P$2=98,$P$2=42,$P$2=96,$P$2=97),$Q80,0)</f>
        <v>0</v>
      </c>
      <c r="K80" s="1096"/>
      <c r="L80" s="1121">
        <f>+IF($P$2=33,$Q80,0)</f>
        <v>0</v>
      </c>
      <c r="M80" s="1096"/>
      <c r="N80" s="1122">
        <f>+ROUND(+G80+J80+L80,0)</f>
        <v>0</v>
      </c>
      <c r="O80" s="1098"/>
      <c r="P80" s="1120">
        <f>+ROUND(OTCHET!E431,0)</f>
        <v>0</v>
      </c>
      <c r="Q80" s="1121">
        <f>+ROUND(OTCHET!L431,0)</f>
        <v>0</v>
      </c>
      <c r="R80" s="1047"/>
      <c r="S80" s="1724" t="s">
        <v>1130</v>
      </c>
      <c r="T80" s="1725"/>
      <c r="U80" s="1726"/>
      <c r="V80" s="1077"/>
      <c r="W80" s="1018"/>
      <c r="X80" s="1018"/>
      <c r="Y80" s="1018"/>
      <c r="Z80" s="1018"/>
    </row>
    <row r="81" spans="1:26" s="1019" customFormat="1" ht="16.5" thickBot="1">
      <c r="A81" s="1090"/>
      <c r="B81" s="1239" t="s">
        <v>1131</v>
      </c>
      <c r="C81" s="1240"/>
      <c r="D81" s="1241"/>
      <c r="E81" s="1020"/>
      <c r="F81" s="1242">
        <f>+ROUND(F79+F80,0)</f>
        <v>0</v>
      </c>
      <c r="G81" s="1243">
        <f>+ROUND(G79+G80,0)</f>
        <v>0</v>
      </c>
      <c r="H81" s="1020"/>
      <c r="I81" s="1242">
        <f>+ROUND(I79+I80,0)</f>
        <v>13579</v>
      </c>
      <c r="J81" s="1243">
        <f>+ROUND(J79+J80,0)</f>
        <v>7707</v>
      </c>
      <c r="K81" s="1096"/>
      <c r="L81" s="1243">
        <f>+ROUND(L79+L80,0)</f>
        <v>0</v>
      </c>
      <c r="M81" s="1096"/>
      <c r="N81" s="1244">
        <f>+ROUND(N79+N80,0)</f>
        <v>7707</v>
      </c>
      <c r="O81" s="1098"/>
      <c r="P81" s="1242">
        <f>+ROUND(P79+P80,0)</f>
        <v>13579</v>
      </c>
      <c r="Q81" s="1243">
        <f>+ROUND(Q79+Q80,0)</f>
        <v>7707</v>
      </c>
      <c r="R81" s="1047"/>
      <c r="S81" s="1751" t="s">
        <v>1132</v>
      </c>
      <c r="T81" s="1752"/>
      <c r="U81" s="1753"/>
      <c r="V81" s="1236"/>
      <c r="W81" s="1237"/>
      <c r="X81" s="1238"/>
      <c r="Y81" s="1237"/>
      <c r="Z81" s="1237"/>
    </row>
    <row r="82" spans="1:26" s="1019" customFormat="1" ht="15.75" customHeight="1" thickBot="1">
      <c r="A82" s="1090"/>
      <c r="B82" s="1754">
        <f>+IF(+SUM(F82:N82)=0,0,"Контрола: дефицит/излишък = финансиране с обратен знак (Г. + Д. = 0)")</f>
        <v>0</v>
      </c>
      <c r="C82" s="1755"/>
      <c r="D82" s="1756"/>
      <c r="E82" s="1020"/>
      <c r="F82" s="1245">
        <f>+ROUND(F83,0)+ROUND(F84,0)</f>
        <v>0</v>
      </c>
      <c r="G82" s="1246">
        <f>+ROUND(G83,0)+ROUND(G84,0)</f>
        <v>0</v>
      </c>
      <c r="H82" s="1020"/>
      <c r="I82" s="1245">
        <f>+ROUND(I83,0)+ROUND(I84,0)</f>
        <v>0</v>
      </c>
      <c r="J82" s="1246">
        <f>+ROUND(J83,0)+ROUND(J84,0)</f>
        <v>0</v>
      </c>
      <c r="K82" s="1020"/>
      <c r="L82" s="1246">
        <f>+ROUND(L83,0)+ROUND(L84,0)</f>
        <v>0</v>
      </c>
      <c r="M82" s="1020"/>
      <c r="N82" s="1247">
        <f>+ROUND(N83,0)+ROUND(N84,0)</f>
        <v>0</v>
      </c>
      <c r="O82" s="1248"/>
      <c r="P82" s="1245">
        <f>+ROUND(P83,0)+ROUND(P84,0)</f>
        <v>0</v>
      </c>
      <c r="Q82" s="1246">
        <f>+ROUND(Q83,0)+ROUND(Q84,0)</f>
        <v>0</v>
      </c>
      <c r="R82" s="1047"/>
      <c r="S82" s="1249"/>
      <c r="T82" s="1250"/>
      <c r="U82" s="1251"/>
      <c r="V82" s="1077"/>
      <c r="W82" s="1018"/>
      <c r="X82" s="1018"/>
      <c r="Y82" s="1018"/>
      <c r="Z82" s="1018"/>
    </row>
    <row r="83" spans="1:26" s="1019" customFormat="1" ht="19.5" thickTop="1">
      <c r="A83" s="1090"/>
      <c r="B83" s="1252" t="s">
        <v>1133</v>
      </c>
      <c r="C83" s="1253"/>
      <c r="D83" s="1254"/>
      <c r="E83" s="1020"/>
      <c r="F83" s="1255">
        <f>+ROUND(F48,0)-ROUND(F77,0)+ROUND(F81,0)</f>
        <v>0</v>
      </c>
      <c r="G83" s="1256">
        <f>+ROUND(G48,0)-ROUND(G77,0)+ROUND(G81,0)</f>
        <v>0</v>
      </c>
      <c r="H83" s="1020"/>
      <c r="I83" s="1255">
        <f>+ROUND(I48,0)-ROUND(I77,0)+ROUND(I81,0)</f>
        <v>-3483</v>
      </c>
      <c r="J83" s="1256">
        <f>+ROUND(J48,0)-ROUND(J77,0)+ROUND(J81,0)</f>
        <v>-3483</v>
      </c>
      <c r="K83" s="1096"/>
      <c r="L83" s="1256">
        <f>+ROUND(L48,0)-ROUND(L77,0)+ROUND(L81,0)</f>
        <v>0</v>
      </c>
      <c r="M83" s="1096"/>
      <c r="N83" s="1257">
        <f>+ROUND(N48,0)-ROUND(N77,0)+ROUND(N81,0)</f>
        <v>-3483</v>
      </c>
      <c r="O83" s="1258"/>
      <c r="P83" s="1255">
        <f>+ROUND(P48,0)-ROUND(P77,0)+ROUND(P81,0)</f>
        <v>-3483</v>
      </c>
      <c r="Q83" s="1256">
        <f>+ROUND(Q48,0)-ROUND(Q77,0)+ROUND(Q81,0)</f>
        <v>-3483</v>
      </c>
      <c r="R83" s="1047"/>
      <c r="S83" s="1252" t="s">
        <v>1133</v>
      </c>
      <c r="T83" s="1253"/>
      <c r="U83" s="1254"/>
      <c r="V83" s="1236"/>
      <c r="W83" s="1237"/>
      <c r="X83" s="1238"/>
      <c r="Y83" s="1237"/>
      <c r="Z83" s="1237"/>
    </row>
    <row r="84" spans="1:26" s="1019" customFormat="1" ht="19.5" thickBot="1">
      <c r="A84" s="1090"/>
      <c r="B84" s="1259" t="s">
        <v>1134</v>
      </c>
      <c r="C84" s="1260"/>
      <c r="D84" s="1261"/>
      <c r="E84" s="1262"/>
      <c r="F84" s="1263">
        <f>+ROUND(F101,0)+ROUND(F120,0)+ROUND(F127,0)-ROUND(F132,0)</f>
        <v>0</v>
      </c>
      <c r="G84" s="1264">
        <f>+ROUND(G101,0)+ROUND(G120,0)+ROUND(G127,0)-ROUND(G132,0)</f>
        <v>0</v>
      </c>
      <c r="H84" s="1020"/>
      <c r="I84" s="1263">
        <f>+ROUND(I101,0)+ROUND(I120,0)+ROUND(I127,0)-ROUND(I132,0)</f>
        <v>3483</v>
      </c>
      <c r="J84" s="1264">
        <f>+ROUND(J101,0)+ROUND(J120,0)+ROUND(J127,0)-ROUND(J132,0)</f>
        <v>3483</v>
      </c>
      <c r="K84" s="1096"/>
      <c r="L84" s="1264">
        <f>+ROUND(L101,0)+ROUND(L120,0)+ROUND(L127,0)-ROUND(L132,0)</f>
        <v>0</v>
      </c>
      <c r="M84" s="1096"/>
      <c r="N84" s="1265">
        <f>+ROUND(N101,0)+ROUND(N120,0)+ROUND(N127,0)-ROUND(N132,0)</f>
        <v>3483</v>
      </c>
      <c r="O84" s="1258"/>
      <c r="P84" s="1263">
        <f>+ROUND(P101,0)+ROUND(P120,0)+ROUND(P127,0)-ROUND(P132,0)</f>
        <v>3483</v>
      </c>
      <c r="Q84" s="1264">
        <f>+ROUND(Q101,0)+ROUND(Q120,0)+ROUND(Q127,0)-ROUND(Q132,0)</f>
        <v>3483</v>
      </c>
      <c r="R84" s="1047"/>
      <c r="S84" s="1259" t="s">
        <v>1134</v>
      </c>
      <c r="T84" s="1260"/>
      <c r="U84" s="1261"/>
      <c r="V84" s="1236"/>
      <c r="W84" s="1237"/>
      <c r="X84" s="1238"/>
      <c r="Y84" s="1237"/>
      <c r="Z84" s="1237"/>
    </row>
    <row r="85" spans="1:26" s="1019" customFormat="1" ht="16.5" thickTop="1">
      <c r="A85" s="1090"/>
      <c r="B85" s="1091" t="s">
        <v>1135</v>
      </c>
      <c r="C85" s="1092"/>
      <c r="D85" s="1093"/>
      <c r="E85" s="1020"/>
      <c r="F85" s="1094"/>
      <c r="G85" s="1095"/>
      <c r="H85" s="1020"/>
      <c r="I85" s="1094"/>
      <c r="J85" s="1095"/>
      <c r="K85" s="1096"/>
      <c r="L85" s="1095"/>
      <c r="M85" s="1096"/>
      <c r="N85" s="1129"/>
      <c r="O85" s="1098"/>
      <c r="P85" s="1094"/>
      <c r="Q85" s="1095"/>
      <c r="R85" s="1047"/>
      <c r="S85" s="1091" t="s">
        <v>1135</v>
      </c>
      <c r="T85" s="1092"/>
      <c r="U85" s="1093"/>
      <c r="V85" s="1077"/>
      <c r="W85" s="1018"/>
      <c r="X85" s="1018"/>
      <c r="Y85" s="1018"/>
      <c r="Z85" s="1018"/>
    </row>
    <row r="86" spans="1:26" s="1019" customFormat="1" ht="15.75">
      <c r="A86" s="1090"/>
      <c r="B86" s="1266" t="s">
        <v>1136</v>
      </c>
      <c r="C86" s="1267"/>
      <c r="D86" s="1268"/>
      <c r="E86" s="1020"/>
      <c r="F86" s="1108"/>
      <c r="G86" s="1109"/>
      <c r="H86" s="1020"/>
      <c r="I86" s="1108"/>
      <c r="J86" s="1109"/>
      <c r="K86" s="1096"/>
      <c r="L86" s="1109"/>
      <c r="M86" s="1096"/>
      <c r="N86" s="1110"/>
      <c r="O86" s="1098"/>
      <c r="P86" s="1108"/>
      <c r="Q86" s="1109"/>
      <c r="R86" s="1047"/>
      <c r="S86" s="1266" t="s">
        <v>1136</v>
      </c>
      <c r="T86" s="1267"/>
      <c r="U86" s="1268"/>
      <c r="V86" s="1077"/>
      <c r="W86" s="1018"/>
      <c r="X86" s="1018"/>
      <c r="Y86" s="1018"/>
      <c r="Z86" s="1018"/>
    </row>
    <row r="87" spans="1:26" s="1019" customFormat="1" ht="15.75">
      <c r="A87" s="1090"/>
      <c r="B87" s="1111" t="s">
        <v>1137</v>
      </c>
      <c r="C87" s="1112"/>
      <c r="D87" s="1113"/>
      <c r="E87" s="1020"/>
      <c r="F87" s="1114">
        <f>+IF($P$2=0,$P87,0)</f>
        <v>0</v>
      </c>
      <c r="G87" s="1115">
        <f>+IF($P$2=0,$Q87,0)</f>
        <v>0</v>
      </c>
      <c r="H87" s="1020"/>
      <c r="I87" s="1114">
        <f>+IF(OR($P$2=98,$P$2=42,$P$2=96,$P$2=97),$P87,0)</f>
        <v>0</v>
      </c>
      <c r="J87" s="1115">
        <f>+IF(OR($P$2=98,$P$2=42,$P$2=96,$P$2=97),$Q87,0)</f>
        <v>0</v>
      </c>
      <c r="K87" s="1096"/>
      <c r="L87" s="1115">
        <f>+IF($P$2=33,$Q87,0)</f>
        <v>0</v>
      </c>
      <c r="M87" s="1096"/>
      <c r="N87" s="1116">
        <f>+ROUND(+G87+J87+L87,0)</f>
        <v>0</v>
      </c>
      <c r="O87" s="1098"/>
      <c r="P87" s="1114">
        <f>+ROUND(+OTCHET!E464+OTCHET!E465,0)</f>
        <v>0</v>
      </c>
      <c r="Q87" s="1115">
        <f>+ROUND(+OTCHET!L464+OTCHET!L465,0)</f>
        <v>0</v>
      </c>
      <c r="R87" s="1047"/>
      <c r="S87" s="1721" t="s">
        <v>1138</v>
      </c>
      <c r="T87" s="1722"/>
      <c r="U87" s="1723"/>
      <c r="V87" s="1077"/>
      <c r="W87" s="1018"/>
      <c r="X87" s="1018"/>
      <c r="Y87" s="1018"/>
      <c r="Z87" s="1018"/>
    </row>
    <row r="88" spans="1:26" s="1019" customFormat="1" ht="15.75">
      <c r="A88" s="1090"/>
      <c r="B88" s="1117" t="s">
        <v>1139</v>
      </c>
      <c r="C88" s="1118"/>
      <c r="D88" s="1119"/>
      <c r="E88" s="1020"/>
      <c r="F88" s="1120">
        <f>+IF($P$2=0,$P88,0)</f>
        <v>0</v>
      </c>
      <c r="G88" s="1121">
        <f>+IF($P$2=0,$Q88,0)</f>
        <v>0</v>
      </c>
      <c r="H88" s="1020"/>
      <c r="I88" s="1120">
        <f>+IF(OR($P$2=98,$P$2=42,$P$2=96,$P$2=97),$P88,0)</f>
        <v>0</v>
      </c>
      <c r="J88" s="1121">
        <f>+IF(OR($P$2=98,$P$2=42,$P$2=96,$P$2=97),$Q88,0)</f>
        <v>0</v>
      </c>
      <c r="K88" s="1096"/>
      <c r="L88" s="1121">
        <f>+IF($P$2=33,$Q88,0)</f>
        <v>0</v>
      </c>
      <c r="M88" s="1096"/>
      <c r="N88" s="1122">
        <f>+ROUND(+G88+J88+L88,0)</f>
        <v>0</v>
      </c>
      <c r="O88" s="1098"/>
      <c r="P88" s="1120">
        <f>+ROUND(OTCHET!E466+OTCHET!E537,0)</f>
        <v>0</v>
      </c>
      <c r="Q88" s="1121">
        <f>+ROUND(OTCHET!L466+OTCHET!L537,0)</f>
        <v>0</v>
      </c>
      <c r="R88" s="1047"/>
      <c r="S88" s="1724" t="s">
        <v>1140</v>
      </c>
      <c r="T88" s="1725"/>
      <c r="U88" s="1726"/>
      <c r="V88" s="1077"/>
      <c r="W88" s="1018"/>
      <c r="X88" s="1018"/>
      <c r="Y88" s="1018"/>
      <c r="Z88" s="1018"/>
    </row>
    <row r="89" spans="1:26" s="1019" customFormat="1" ht="15.75">
      <c r="A89" s="1090"/>
      <c r="B89" s="1123" t="s">
        <v>1141</v>
      </c>
      <c r="C89" s="1124"/>
      <c r="D89" s="1125"/>
      <c r="E89" s="1020"/>
      <c r="F89" s="1126">
        <f>+ROUND(+SUM(F87:F88),0)</f>
        <v>0</v>
      </c>
      <c r="G89" s="1127">
        <f>+ROUND(+SUM(G87:G88),0)</f>
        <v>0</v>
      </c>
      <c r="H89" s="1020"/>
      <c r="I89" s="1126">
        <f>+ROUND(+SUM(I87:I88),0)</f>
        <v>0</v>
      </c>
      <c r="J89" s="1127">
        <f>+ROUND(+SUM(J87:J88),0)</f>
        <v>0</v>
      </c>
      <c r="K89" s="1096"/>
      <c r="L89" s="1127">
        <f>+ROUND(+SUM(L87:L88),0)</f>
        <v>0</v>
      </c>
      <c r="M89" s="1096"/>
      <c r="N89" s="1128">
        <f>+ROUND(+SUM(N87:N88),0)</f>
        <v>0</v>
      </c>
      <c r="O89" s="1098"/>
      <c r="P89" s="1126">
        <f>+ROUND(+SUM(P87:P88),0)</f>
        <v>0</v>
      </c>
      <c r="Q89" s="1127">
        <f>+ROUND(+SUM(Q87:Q88),0)</f>
        <v>0</v>
      </c>
      <c r="R89" s="1047"/>
      <c r="S89" s="1733" t="s">
        <v>1142</v>
      </c>
      <c r="T89" s="1734"/>
      <c r="U89" s="1735"/>
      <c r="V89" s="1077"/>
      <c r="W89" s="1018"/>
      <c r="X89" s="1018"/>
      <c r="Y89" s="1018"/>
      <c r="Z89" s="1018"/>
    </row>
    <row r="90" spans="1:26" s="1019" customFormat="1" ht="15.75">
      <c r="A90" s="1090"/>
      <c r="B90" s="1099" t="s">
        <v>1143</v>
      </c>
      <c r="C90" s="1100"/>
      <c r="D90" s="1101"/>
      <c r="E90" s="1020"/>
      <c r="F90" s="1094"/>
      <c r="G90" s="1095"/>
      <c r="H90" s="1020"/>
      <c r="I90" s="1094"/>
      <c r="J90" s="1095"/>
      <c r="K90" s="1096"/>
      <c r="L90" s="1095"/>
      <c r="M90" s="1096"/>
      <c r="N90" s="1129"/>
      <c r="O90" s="1098"/>
      <c r="P90" s="1094"/>
      <c r="Q90" s="1095"/>
      <c r="R90" s="1047"/>
      <c r="S90" s="1099" t="s">
        <v>1143</v>
      </c>
      <c r="T90" s="1100"/>
      <c r="U90" s="1101"/>
      <c r="V90" s="1077"/>
      <c r="W90" s="1018"/>
      <c r="X90" s="1018"/>
      <c r="Y90" s="1018"/>
      <c r="Z90" s="1018"/>
    </row>
    <row r="91" spans="1:26" s="1019" customFormat="1" ht="15.75">
      <c r="A91" s="1090"/>
      <c r="B91" s="1105" t="s">
        <v>1144</v>
      </c>
      <c r="C91" s="1106"/>
      <c r="D91" s="1107"/>
      <c r="E91" s="1020"/>
      <c r="F91" s="1108">
        <f>+IF($P$2=0,$P91,0)</f>
        <v>0</v>
      </c>
      <c r="G91" s="1109">
        <f>+IF($P$2=0,$Q91,0)</f>
        <v>0</v>
      </c>
      <c r="H91" s="1020"/>
      <c r="I91" s="1108">
        <f>+IF(OR($P$2=98,$P$2=42,$P$2=96,$P$2=97),$P91,0)</f>
        <v>0</v>
      </c>
      <c r="J91" s="1109">
        <f>+IF(OR($P$2=98,$P$2=42,$P$2=96,$P$2=97),$Q91,0)</f>
        <v>0</v>
      </c>
      <c r="K91" s="1096"/>
      <c r="L91" s="1109">
        <f>+IF($P$2=33,$Q91,0)</f>
        <v>0</v>
      </c>
      <c r="M91" s="1096"/>
      <c r="N91" s="1110">
        <f>+ROUND(+G91+J91+L91,0)</f>
        <v>0</v>
      </c>
      <c r="O91" s="1098"/>
      <c r="P91" s="1108">
        <f>+ROUND(OTCHET!E468+OTCHET!E471+OTCHET!E481,0)</f>
        <v>0</v>
      </c>
      <c r="Q91" s="1109">
        <f>+ROUND(OTCHET!L468+OTCHET!L471+OTCHET!L481,0)</f>
        <v>0</v>
      </c>
      <c r="R91" s="1047"/>
      <c r="S91" s="1721" t="s">
        <v>1145</v>
      </c>
      <c r="T91" s="1722"/>
      <c r="U91" s="1723"/>
      <c r="V91" s="1077"/>
      <c r="W91" s="1018"/>
      <c r="X91" s="1018"/>
      <c r="Y91" s="1018"/>
      <c r="Z91" s="1018"/>
    </row>
    <row r="92" spans="1:26" s="1019" customFormat="1" ht="15.75">
      <c r="A92" s="1090"/>
      <c r="B92" s="1111" t="s">
        <v>1146</v>
      </c>
      <c r="C92" s="1112"/>
      <c r="D92" s="1113"/>
      <c r="E92" s="1020"/>
      <c r="F92" s="1120">
        <f>+IF($P$2=0,$P92,0)</f>
        <v>0</v>
      </c>
      <c r="G92" s="1121">
        <f>+IF($P$2=0,$Q92,0)</f>
        <v>0</v>
      </c>
      <c r="H92" s="1020"/>
      <c r="I92" s="1120">
        <f>+IF(OR($P$2=98,$P$2=42,$P$2=96,$P$2=97),$P92,0)</f>
        <v>0</v>
      </c>
      <c r="J92" s="1121">
        <f>+IF(OR($P$2=98,$P$2=42,$P$2=96,$P$2=97),$Q92,0)</f>
        <v>0</v>
      </c>
      <c r="K92" s="1096"/>
      <c r="L92" s="1121">
        <f>+IF($P$2=33,$Q92,0)</f>
        <v>0</v>
      </c>
      <c r="M92" s="1096"/>
      <c r="N92" s="1122">
        <f>+ROUND(+G92+J92+L92,0)</f>
        <v>0</v>
      </c>
      <c r="O92" s="1098"/>
      <c r="P92" s="1120">
        <f>+ROUND(OTCHET!E469+OTCHET!E472+OTCHET!E482+OTCHET!E504+IF(+OTCHET!E496&gt;0,+OTCHET!E496,0),0)</f>
        <v>0</v>
      </c>
      <c r="Q92" s="1121">
        <f>+ROUND(OTCHET!L469+OTCHET!L472+OTCHET!L482+OTCHET!L504+IF(+OTCHET!L496&gt;0,+OTCHET!L496,0),0)</f>
        <v>0</v>
      </c>
      <c r="R92" s="1047"/>
      <c r="S92" s="1724" t="s">
        <v>1147</v>
      </c>
      <c r="T92" s="1725"/>
      <c r="U92" s="1726"/>
      <c r="V92" s="1077"/>
      <c r="W92" s="1018"/>
      <c r="X92" s="1018"/>
      <c r="Y92" s="1018"/>
      <c r="Z92" s="1018"/>
    </row>
    <row r="93" spans="1:26" s="1019" customFormat="1" ht="15.75">
      <c r="A93" s="1090"/>
      <c r="B93" s="1111" t="s">
        <v>1148</v>
      </c>
      <c r="C93" s="1112"/>
      <c r="D93" s="1113"/>
      <c r="E93" s="1020"/>
      <c r="F93" s="1114">
        <f>+IF($P$2=0,$P93,0)</f>
        <v>0</v>
      </c>
      <c r="G93" s="1115">
        <f>+IF($P$2=0,$Q93,0)</f>
        <v>0</v>
      </c>
      <c r="H93" s="1020"/>
      <c r="I93" s="1114">
        <f>+IF(OR($P$2=98,$P$2=42,$P$2=96,$P$2=97),$P93,0)</f>
        <v>0</v>
      </c>
      <c r="J93" s="1115">
        <f>+IF(OR($P$2=98,$P$2=42,$P$2=96,$P$2=97),$Q93,0)</f>
        <v>0</v>
      </c>
      <c r="K93" s="1096"/>
      <c r="L93" s="1115">
        <f>+IF($P$2=33,$Q93,0)</f>
        <v>0</v>
      </c>
      <c r="M93" s="1096"/>
      <c r="N93" s="1116">
        <f>+ROUND(+G93+J93+L93,0)</f>
        <v>0</v>
      </c>
      <c r="O93" s="1098"/>
      <c r="P93" s="1114">
        <f>+ROUND(+SUM(OTCHET!E474:E476),0)</f>
        <v>0</v>
      </c>
      <c r="Q93" s="1115">
        <f>+ROUND(+SUM(OTCHET!L474:L476),0)</f>
        <v>0</v>
      </c>
      <c r="R93" s="1047"/>
      <c r="S93" s="1724" t="s">
        <v>1149</v>
      </c>
      <c r="T93" s="1725"/>
      <c r="U93" s="1726"/>
      <c r="V93" s="1077"/>
      <c r="W93" s="1018"/>
      <c r="X93" s="1018"/>
      <c r="Y93" s="1018"/>
      <c r="Z93" s="1018"/>
    </row>
    <row r="94" spans="1:26" s="1019" customFormat="1" ht="15.75">
      <c r="A94" s="1090"/>
      <c r="B94" s="1269" t="s">
        <v>1150</v>
      </c>
      <c r="C94" s="1270"/>
      <c r="D94" s="1271"/>
      <c r="E94" s="1020"/>
      <c r="F94" s="1102">
        <f>+IF($P$2=0,$P94,0)</f>
        <v>0</v>
      </c>
      <c r="G94" s="1103">
        <f>+IF($P$2=0,$Q94,0)</f>
        <v>0</v>
      </c>
      <c r="H94" s="1020"/>
      <c r="I94" s="1102">
        <f>+IF(OR($P$2=98,$P$2=42,$P$2=96,$P$2=97),$P94,0)</f>
        <v>0</v>
      </c>
      <c r="J94" s="1103">
        <f>+IF(OR($P$2=98,$P$2=42,$P$2=96,$P$2=97),$Q94,0)</f>
        <v>0</v>
      </c>
      <c r="K94" s="1096"/>
      <c r="L94" s="1103">
        <f>+IF($P$2=33,$Q94,0)</f>
        <v>0</v>
      </c>
      <c r="M94" s="1096"/>
      <c r="N94" s="1133">
        <f>+ROUND(+G94+J94+L94,0)</f>
        <v>0</v>
      </c>
      <c r="O94" s="1098"/>
      <c r="P94" s="1102">
        <f>+ROUND(+SUM(OTCHET!E477:E478),0)</f>
        <v>0</v>
      </c>
      <c r="Q94" s="1103">
        <f>+ROUND(+SUM(OTCHET!L477:L478),0)</f>
        <v>0</v>
      </c>
      <c r="R94" s="1047"/>
      <c r="S94" s="1730" t="s">
        <v>1151</v>
      </c>
      <c r="T94" s="1731"/>
      <c r="U94" s="1732"/>
      <c r="V94" s="1077"/>
      <c r="W94" s="1018"/>
      <c r="X94" s="1018"/>
      <c r="Y94" s="1018"/>
      <c r="Z94" s="1018"/>
    </row>
    <row r="95" spans="1:26" s="1019" customFormat="1" ht="15.75">
      <c r="A95" s="1090"/>
      <c r="B95" s="1123" t="s">
        <v>1152</v>
      </c>
      <c r="C95" s="1124"/>
      <c r="D95" s="1125"/>
      <c r="E95" s="1020"/>
      <c r="F95" s="1126">
        <f>+ROUND(+SUM(F91:F94),0)</f>
        <v>0</v>
      </c>
      <c r="G95" s="1127">
        <f>+ROUND(+SUM(G91:G94),0)</f>
        <v>0</v>
      </c>
      <c r="H95" s="1020"/>
      <c r="I95" s="1126">
        <f>+ROUND(+SUM(I91:I94),0)</f>
        <v>0</v>
      </c>
      <c r="J95" s="1127">
        <f>+ROUND(+SUM(J91:J94),0)</f>
        <v>0</v>
      </c>
      <c r="K95" s="1096"/>
      <c r="L95" s="1127">
        <f>+ROUND(+SUM(L91:L94),0)</f>
        <v>0</v>
      </c>
      <c r="M95" s="1096"/>
      <c r="N95" s="1128">
        <f>+ROUND(+SUM(N91:N94),0)</f>
        <v>0</v>
      </c>
      <c r="O95" s="1098"/>
      <c r="P95" s="1126">
        <f>+ROUND(+SUM(P91:P94),0)</f>
        <v>0</v>
      </c>
      <c r="Q95" s="1127">
        <f>+ROUND(+SUM(Q91:Q94),0)</f>
        <v>0</v>
      </c>
      <c r="R95" s="1047"/>
      <c r="S95" s="1733" t="s">
        <v>1153</v>
      </c>
      <c r="T95" s="1734"/>
      <c r="U95" s="1735"/>
      <c r="V95" s="1077"/>
      <c r="W95" s="1018"/>
      <c r="X95" s="1018"/>
      <c r="Y95" s="1018"/>
      <c r="Z95" s="1018"/>
    </row>
    <row r="96" spans="1:26" s="1019" customFormat="1" ht="15.75">
      <c r="A96" s="1090"/>
      <c r="B96" s="1099" t="s">
        <v>1154</v>
      </c>
      <c r="C96" s="1100"/>
      <c r="D96" s="1101"/>
      <c r="E96" s="1020"/>
      <c r="F96" s="1094"/>
      <c r="G96" s="1095"/>
      <c r="H96" s="1020"/>
      <c r="I96" s="1094"/>
      <c r="J96" s="1095"/>
      <c r="K96" s="1096"/>
      <c r="L96" s="1095"/>
      <c r="M96" s="1096"/>
      <c r="N96" s="1129"/>
      <c r="O96" s="1098"/>
      <c r="P96" s="1094"/>
      <c r="Q96" s="1095"/>
      <c r="R96" s="1047"/>
      <c r="S96" s="1099" t="s">
        <v>1154</v>
      </c>
      <c r="T96" s="1100"/>
      <c r="U96" s="1101"/>
      <c r="V96" s="1077"/>
      <c r="W96" s="1018"/>
      <c r="X96" s="1018"/>
      <c r="Y96" s="1018"/>
      <c r="Z96" s="1018"/>
    </row>
    <row r="97" spans="1:26" s="1019" customFormat="1" ht="15.75">
      <c r="A97" s="1090"/>
      <c r="B97" s="1105" t="s">
        <v>1155</v>
      </c>
      <c r="C97" s="1106"/>
      <c r="D97" s="1107"/>
      <c r="E97" s="1020"/>
      <c r="F97" s="1108">
        <f>+IF($P$2=0,$P97,0)</f>
        <v>0</v>
      </c>
      <c r="G97" s="1109">
        <f>+IF($P$2=0,$Q97,0)</f>
        <v>0</v>
      </c>
      <c r="H97" s="1020"/>
      <c r="I97" s="1108">
        <f>+IF(OR($P$2=98,$P$2=42,$P$2=96,$P$2=97),$P97,0)</f>
        <v>0</v>
      </c>
      <c r="J97" s="1109">
        <f>+IF(OR($P$2=98,$P$2=42,$P$2=96,$P$2=97),$Q97,0)</f>
        <v>0</v>
      </c>
      <c r="K97" s="1096"/>
      <c r="L97" s="1109">
        <f>+IF($P$2=33,$Q97,0)</f>
        <v>0</v>
      </c>
      <c r="M97" s="1096"/>
      <c r="N97" s="1110">
        <f>+ROUND(+G97+J97+L97,0)</f>
        <v>0</v>
      </c>
      <c r="O97" s="1098"/>
      <c r="P97" s="1108">
        <f>+ROUND(OTCHET!E538+OTCHET!E543,0)</f>
        <v>0</v>
      </c>
      <c r="Q97" s="1109">
        <f>+ROUND(OTCHET!L538+OTCHET!L543,0)</f>
        <v>0</v>
      </c>
      <c r="R97" s="1047"/>
      <c r="S97" s="1721" t="s">
        <v>1156</v>
      </c>
      <c r="T97" s="1722"/>
      <c r="U97" s="1723"/>
      <c r="V97" s="1077"/>
      <c r="W97" s="1018"/>
      <c r="X97" s="1018"/>
      <c r="Y97" s="1018"/>
      <c r="Z97" s="1018"/>
    </row>
    <row r="98" spans="1:26" s="1019" customFormat="1" ht="15.75">
      <c r="A98" s="1090"/>
      <c r="B98" s="1117" t="s">
        <v>1157</v>
      </c>
      <c r="C98" s="1118"/>
      <c r="D98" s="1119"/>
      <c r="E98" s="1020"/>
      <c r="F98" s="1120">
        <f>+IF($P$2=0,$P98,0)</f>
        <v>0</v>
      </c>
      <c r="G98" s="1121">
        <f>+IF($P$2=0,$Q98,0)</f>
        <v>0</v>
      </c>
      <c r="H98" s="1020"/>
      <c r="I98" s="1120">
        <f>+IF(OR($P$2=98,$P$2=42,$P$2=96,$P$2=97),$P98,0)</f>
        <v>0</v>
      </c>
      <c r="J98" s="1121">
        <f>+IF(OR($P$2=98,$P$2=42,$P$2=96,$P$2=97),$Q98,0)</f>
        <v>0</v>
      </c>
      <c r="K98" s="1096"/>
      <c r="L98" s="1121">
        <f>+IF($P$2=33,$Q98,0)</f>
        <v>0</v>
      </c>
      <c r="M98" s="1096"/>
      <c r="N98" s="1122">
        <f>+ROUND(+G98+J98+L98,0)</f>
        <v>0</v>
      </c>
      <c r="O98" s="1098"/>
      <c r="P98" s="1120">
        <f>+ROUND(+OTCHET!E479+OTCHET!E560+OTCHET!E562,0)</f>
        <v>0</v>
      </c>
      <c r="Q98" s="1121">
        <f>+ROUND(+OTCHET!L479+OTCHET!L560+OTCHET!L562,0)</f>
        <v>0</v>
      </c>
      <c r="R98" s="1047"/>
      <c r="S98" s="1724" t="s">
        <v>1158</v>
      </c>
      <c r="T98" s="1725"/>
      <c r="U98" s="1726"/>
      <c r="V98" s="1077"/>
      <c r="W98" s="1018"/>
      <c r="X98" s="1018"/>
      <c r="Y98" s="1018"/>
      <c r="Z98" s="1018"/>
    </row>
    <row r="99" spans="1:26" s="1019" customFormat="1" ht="15.75">
      <c r="A99" s="1090"/>
      <c r="B99" s="1123" t="s">
        <v>1159</v>
      </c>
      <c r="C99" s="1124"/>
      <c r="D99" s="1125"/>
      <c r="E99" s="1020"/>
      <c r="F99" s="1126">
        <f>+ROUND(+SUM(F97:F98),0)</f>
        <v>0</v>
      </c>
      <c r="G99" s="1127">
        <f>+ROUND(+SUM(G97:G98),0)</f>
        <v>0</v>
      </c>
      <c r="H99" s="1020"/>
      <c r="I99" s="1126">
        <f>+ROUND(+SUM(I97:I98),0)</f>
        <v>0</v>
      </c>
      <c r="J99" s="1127">
        <f>+ROUND(+SUM(J97:J98),0)</f>
        <v>0</v>
      </c>
      <c r="K99" s="1096"/>
      <c r="L99" s="1127">
        <f>+ROUND(+SUM(L97:L98),0)</f>
        <v>0</v>
      </c>
      <c r="M99" s="1096"/>
      <c r="N99" s="1128">
        <f>+ROUND(+SUM(N97:N98),0)</f>
        <v>0</v>
      </c>
      <c r="O99" s="1098"/>
      <c r="P99" s="1126">
        <f>+ROUND(+SUM(P97:P98),0)</f>
        <v>0</v>
      </c>
      <c r="Q99" s="1127">
        <f>+ROUND(+SUM(Q97:Q98),0)</f>
        <v>0</v>
      </c>
      <c r="R99" s="1047"/>
      <c r="S99" s="1733" t="s">
        <v>1160</v>
      </c>
      <c r="T99" s="1734"/>
      <c r="U99" s="1735"/>
      <c r="V99" s="1077"/>
      <c r="W99" s="1018"/>
      <c r="X99" s="1018"/>
      <c r="Y99" s="1018"/>
      <c r="Z99" s="1018"/>
    </row>
    <row r="100" spans="1:26" s="1019" customFormat="1" ht="8.25" customHeight="1">
      <c r="A100" s="1090"/>
      <c r="B100" s="1193"/>
      <c r="C100" s="1131"/>
      <c r="D100" s="1132"/>
      <c r="E100" s="1020"/>
      <c r="F100" s="1108"/>
      <c r="G100" s="1109"/>
      <c r="H100" s="1020"/>
      <c r="I100" s="1108"/>
      <c r="J100" s="1109"/>
      <c r="K100" s="1096"/>
      <c r="L100" s="1109"/>
      <c r="M100" s="1096"/>
      <c r="N100" s="1110"/>
      <c r="O100" s="1098"/>
      <c r="P100" s="1108"/>
      <c r="Q100" s="1109"/>
      <c r="R100" s="1047"/>
      <c r="S100" s="1194"/>
      <c r="T100" s="1195"/>
      <c r="U100" s="1196"/>
      <c r="V100" s="1077"/>
      <c r="W100" s="1018"/>
      <c r="X100" s="1018"/>
      <c r="Y100" s="1018"/>
      <c r="Z100" s="1018"/>
    </row>
    <row r="101" spans="1:26" s="1019" customFormat="1" ht="16.5" thickBot="1">
      <c r="A101" s="1090"/>
      <c r="B101" s="1197" t="s">
        <v>1161</v>
      </c>
      <c r="C101" s="1198"/>
      <c r="D101" s="1199"/>
      <c r="E101" s="1020"/>
      <c r="F101" s="1200">
        <f>+ROUND(F89+F95+F99,0)</f>
        <v>0</v>
      </c>
      <c r="G101" s="1201">
        <f>+ROUND(G89+G95+G99,0)</f>
        <v>0</v>
      </c>
      <c r="H101" s="1020"/>
      <c r="I101" s="1200">
        <f>+ROUND(I89+I95+I99,0)</f>
        <v>0</v>
      </c>
      <c r="J101" s="1201">
        <f>+ROUND(J89+J95+J99,0)</f>
        <v>0</v>
      </c>
      <c r="K101" s="1096"/>
      <c r="L101" s="1201">
        <f>+ROUND(L89+L95+L99,0)</f>
        <v>0</v>
      </c>
      <c r="M101" s="1096"/>
      <c r="N101" s="1202">
        <f>+ROUND(N89+N95+N99,0)</f>
        <v>0</v>
      </c>
      <c r="O101" s="1203"/>
      <c r="P101" s="1200">
        <f>+ROUND(P89+P95+P99,0)</f>
        <v>0</v>
      </c>
      <c r="Q101" s="1201">
        <f>+ROUND(Q89+Q95+Q99,0)</f>
        <v>0</v>
      </c>
      <c r="R101" s="1047"/>
      <c r="S101" s="1745" t="s">
        <v>1162</v>
      </c>
      <c r="T101" s="1746"/>
      <c r="U101" s="1747"/>
      <c r="V101" s="1077"/>
      <c r="W101" s="1018"/>
      <c r="X101" s="1018"/>
      <c r="Y101" s="1018"/>
      <c r="Z101" s="1018"/>
    </row>
    <row r="102" spans="1:26" s="1019" customFormat="1" ht="15.75">
      <c r="A102" s="1090"/>
      <c r="B102" s="1091" t="s">
        <v>1163</v>
      </c>
      <c r="C102" s="1092"/>
      <c r="D102" s="1093"/>
      <c r="E102" s="1020"/>
      <c r="F102" s="1102"/>
      <c r="G102" s="1103"/>
      <c r="H102" s="1020"/>
      <c r="I102" s="1102"/>
      <c r="J102" s="1103"/>
      <c r="K102" s="1096"/>
      <c r="L102" s="1103"/>
      <c r="M102" s="1096"/>
      <c r="N102" s="1133"/>
      <c r="O102" s="1098"/>
      <c r="P102" s="1102"/>
      <c r="Q102" s="1103"/>
      <c r="R102" s="1047"/>
      <c r="S102" s="1272" t="s">
        <v>1163</v>
      </c>
      <c r="T102" s="1273"/>
      <c r="U102" s="1274"/>
      <c r="V102" s="1077"/>
      <c r="W102" s="1018"/>
      <c r="X102" s="1018"/>
      <c r="Y102" s="1018"/>
      <c r="Z102" s="1018"/>
    </row>
    <row r="103" spans="1:26" s="1019" customFormat="1" ht="15.75">
      <c r="A103" s="1090"/>
      <c r="B103" s="1266" t="s">
        <v>1164</v>
      </c>
      <c r="C103" s="1267"/>
      <c r="D103" s="1268"/>
      <c r="E103" s="1020"/>
      <c r="F103" s="1108"/>
      <c r="G103" s="1109"/>
      <c r="H103" s="1020"/>
      <c r="I103" s="1108"/>
      <c r="J103" s="1109"/>
      <c r="K103" s="1096"/>
      <c r="L103" s="1109"/>
      <c r="M103" s="1096"/>
      <c r="N103" s="1110"/>
      <c r="O103" s="1098"/>
      <c r="P103" s="1108"/>
      <c r="Q103" s="1109"/>
      <c r="R103" s="1047"/>
      <c r="S103" s="1275" t="s">
        <v>1164</v>
      </c>
      <c r="T103" s="1276"/>
      <c r="U103" s="1277"/>
      <c r="V103" s="1077"/>
      <c r="W103" s="1018"/>
      <c r="X103" s="1018"/>
      <c r="Y103" s="1018"/>
      <c r="Z103" s="1018"/>
    </row>
    <row r="104" spans="1:26" s="1019" customFormat="1" ht="15.75">
      <c r="A104" s="1090"/>
      <c r="B104" s="1111" t="s">
        <v>1165</v>
      </c>
      <c r="C104" s="1112"/>
      <c r="D104" s="1113"/>
      <c r="E104" s="1020"/>
      <c r="F104" s="1114">
        <f>+IF($P$2=0,$P104,0)</f>
        <v>0</v>
      </c>
      <c r="G104" s="1115">
        <f>+IF($P$2=0,$Q104,0)</f>
        <v>0</v>
      </c>
      <c r="H104" s="1020"/>
      <c r="I104" s="1114">
        <f>+IF(OR($P$2=98,$P$2=42,$P$2=96,$P$2=97),$P104,0)</f>
        <v>0</v>
      </c>
      <c r="J104" s="1115">
        <f>+IF(OR($P$2=98,$P$2=42,$P$2=96,$P$2=97),$Q104,0)</f>
        <v>0</v>
      </c>
      <c r="K104" s="1096"/>
      <c r="L104" s="1115">
        <f>+IF($P$2=33,$Q104,0)</f>
        <v>0</v>
      </c>
      <c r="M104" s="1096"/>
      <c r="N104" s="1116">
        <f>+ROUND(+G104+J104+L104,0)</f>
        <v>0</v>
      </c>
      <c r="O104" s="1098"/>
      <c r="P104" s="1114">
        <f>+ROUND(OTCHET!E500+OTCHET!E501+OTCHET!E514,0)</f>
        <v>0</v>
      </c>
      <c r="Q104" s="1115">
        <f>+ROUND(OTCHET!L500+OTCHET!L501+OTCHET!L514,0)</f>
        <v>0</v>
      </c>
      <c r="R104" s="1047"/>
      <c r="S104" s="1721" t="s">
        <v>1166</v>
      </c>
      <c r="T104" s="1722"/>
      <c r="U104" s="1723"/>
      <c r="V104" s="1077"/>
      <c r="W104" s="1018"/>
      <c r="X104" s="1018"/>
      <c r="Y104" s="1018"/>
      <c r="Z104" s="1018"/>
    </row>
    <row r="105" spans="1:26" s="1019" customFormat="1" ht="15.75">
      <c r="A105" s="1090"/>
      <c r="B105" s="1117" t="s">
        <v>1167</v>
      </c>
      <c r="C105" s="1118"/>
      <c r="D105" s="1119"/>
      <c r="E105" s="1020"/>
      <c r="F105" s="1120">
        <f>+IF($P$2=0,$P105,0)</f>
        <v>0</v>
      </c>
      <c r="G105" s="1121">
        <f>+IF($P$2=0,$Q105,0)</f>
        <v>0</v>
      </c>
      <c r="H105" s="1020"/>
      <c r="I105" s="1120">
        <f>+IF(OR($P$2=98,$P$2=42,$P$2=96,$P$2=97),$P105,0)</f>
        <v>0</v>
      </c>
      <c r="J105" s="1121">
        <f>+IF(OR($P$2=98,$P$2=42,$P$2=96,$P$2=97),$Q105,0)</f>
        <v>0</v>
      </c>
      <c r="K105" s="1096"/>
      <c r="L105" s="1121">
        <f>+IF($P$2=33,$Q105,0)</f>
        <v>0</v>
      </c>
      <c r="M105" s="1096"/>
      <c r="N105" s="1122">
        <f>+ROUND(+G105+J105+L105,0)</f>
        <v>0</v>
      </c>
      <c r="O105" s="1098"/>
      <c r="P105" s="1120">
        <f>+ROUND(OTCHET!E502+OTCHET!E503+OTCHET!E518,0)</f>
        <v>0</v>
      </c>
      <c r="Q105" s="1121">
        <f>+ROUND(OTCHET!L502+OTCHET!L503+OTCHET!L518,0)</f>
        <v>0</v>
      </c>
      <c r="R105" s="1047"/>
      <c r="S105" s="1724" t="s">
        <v>1168</v>
      </c>
      <c r="T105" s="1725"/>
      <c r="U105" s="1726"/>
      <c r="V105" s="1077"/>
      <c r="W105" s="1018"/>
      <c r="X105" s="1018"/>
      <c r="Y105" s="1018"/>
      <c r="Z105" s="1018"/>
    </row>
    <row r="106" spans="1:26" s="1019" customFormat="1" ht="15.75">
      <c r="A106" s="1090"/>
      <c r="B106" s="1205" t="s">
        <v>1169</v>
      </c>
      <c r="C106" s="1206"/>
      <c r="D106" s="1207"/>
      <c r="E106" s="1020"/>
      <c r="F106" s="1208">
        <f>+ROUND(+SUM(F104:F105),0)</f>
        <v>0</v>
      </c>
      <c r="G106" s="1209">
        <f>+ROUND(+SUM(G104:G105),0)</f>
        <v>0</v>
      </c>
      <c r="H106" s="1020"/>
      <c r="I106" s="1208">
        <f>+ROUND(+SUM(I104:I105),0)</f>
        <v>0</v>
      </c>
      <c r="J106" s="1209">
        <f>+ROUND(+SUM(J104:J105),0)</f>
        <v>0</v>
      </c>
      <c r="K106" s="1096"/>
      <c r="L106" s="1209">
        <f>+ROUND(+SUM(L104:L105),0)</f>
        <v>0</v>
      </c>
      <c r="M106" s="1096"/>
      <c r="N106" s="1210">
        <f>+ROUND(+SUM(N104:N105),0)</f>
        <v>0</v>
      </c>
      <c r="O106" s="1098"/>
      <c r="P106" s="1208">
        <f>+ROUND(+SUM(P104:P105),0)</f>
        <v>0</v>
      </c>
      <c r="Q106" s="1209">
        <f>+ROUND(+SUM(Q104:Q105),0)</f>
        <v>0</v>
      </c>
      <c r="R106" s="1047"/>
      <c r="S106" s="1733" t="s">
        <v>1170</v>
      </c>
      <c r="T106" s="1734"/>
      <c r="U106" s="1735"/>
      <c r="V106" s="1077"/>
      <c r="W106" s="1018"/>
      <c r="X106" s="1018"/>
      <c r="Y106" s="1018"/>
      <c r="Z106" s="1018"/>
    </row>
    <row r="107" spans="1:26" s="1019" customFormat="1" ht="15.75">
      <c r="A107" s="1090"/>
      <c r="B107" s="1099" t="s">
        <v>1171</v>
      </c>
      <c r="C107" s="1100"/>
      <c r="D107" s="1101"/>
      <c r="E107" s="1020"/>
      <c r="F107" s="1094"/>
      <c r="G107" s="1095"/>
      <c r="H107" s="1020"/>
      <c r="I107" s="1094"/>
      <c r="J107" s="1095"/>
      <c r="K107" s="1096"/>
      <c r="L107" s="1095"/>
      <c r="M107" s="1096"/>
      <c r="N107" s="1129"/>
      <c r="O107" s="1098"/>
      <c r="P107" s="1094"/>
      <c r="Q107" s="1095"/>
      <c r="R107" s="1047"/>
      <c r="S107" s="1278" t="s">
        <v>1171</v>
      </c>
      <c r="T107" s="1279"/>
      <c r="U107" s="1280"/>
      <c r="V107" s="1077"/>
      <c r="W107" s="1018"/>
      <c r="X107" s="1018"/>
      <c r="Y107" s="1018"/>
      <c r="Z107" s="1018"/>
    </row>
    <row r="108" spans="1:26" s="1019" customFormat="1" ht="15.75">
      <c r="A108" s="1090"/>
      <c r="B108" s="1105" t="s">
        <v>1172</v>
      </c>
      <c r="C108" s="1106"/>
      <c r="D108" s="1107"/>
      <c r="E108" s="1020"/>
      <c r="F108" s="1108">
        <f>+IF($P$2=0,$P108,0)</f>
        <v>0</v>
      </c>
      <c r="G108" s="1109">
        <f>+IF($P$2=0,$Q108,0)</f>
        <v>0</v>
      </c>
      <c r="H108" s="1020"/>
      <c r="I108" s="1108">
        <f>+IF(OR($P$2=98,$P$2=42,$P$2=96,$P$2=97),$P108,0)</f>
        <v>0</v>
      </c>
      <c r="J108" s="1109">
        <f>+IF(OR($P$2=98,$P$2=42,$P$2=96,$P$2=97),$Q108,0)</f>
        <v>0</v>
      </c>
      <c r="K108" s="1096"/>
      <c r="L108" s="1109">
        <f>+IF($P$2=33,$Q108,0)</f>
        <v>0</v>
      </c>
      <c r="M108" s="1096"/>
      <c r="N108" s="1110">
        <f>+ROUND(+G108+J108+L108,0)</f>
        <v>0</v>
      </c>
      <c r="O108" s="1098"/>
      <c r="P108" s="1108">
        <f>+ROUND(OTCHET!E484+OTCHET!E485+OTCHET!E488+OTCHET!E489+OTCHET!E492+OTCHET!E493+OTCHET!E497+OTCHET!E506+OTCHET!E507+OTCHET!E510+OTCHET!E511,0)</f>
        <v>0</v>
      </c>
      <c r="Q108" s="1109">
        <f>+ROUND(OTCHET!L484+OTCHET!L485+OTCHET!L488+OTCHET!L489+OTCHET!L492+OTCHET!L493+OTCHET!L497+OTCHET!L506+OTCHET!L507+OTCHET!L510+OTCHET!L511,0)</f>
        <v>0</v>
      </c>
      <c r="R108" s="1047"/>
      <c r="S108" s="1757" t="s">
        <v>1173</v>
      </c>
      <c r="T108" s="1758"/>
      <c r="U108" s="1759"/>
      <c r="V108" s="1077"/>
      <c r="W108" s="1018"/>
      <c r="X108" s="1018"/>
      <c r="Y108" s="1018"/>
      <c r="Z108" s="1018"/>
    </row>
    <row r="109" spans="1:26" s="1019" customFormat="1" ht="15.75">
      <c r="A109" s="1090"/>
      <c r="B109" s="1117" t="s">
        <v>1174</v>
      </c>
      <c r="C109" s="1118"/>
      <c r="D109" s="1119"/>
      <c r="E109" s="1020"/>
      <c r="F109" s="1120">
        <f>+IF($P$2=0,$P109,0)</f>
        <v>0</v>
      </c>
      <c r="G109" s="1121">
        <f>+IF($P$2=0,$Q109,0)</f>
        <v>0</v>
      </c>
      <c r="H109" s="1020"/>
      <c r="I109" s="1120">
        <f>+IF(OR($P$2=98,$P$2=42,$P$2=96,$P$2=97),$P109,0)</f>
        <v>0</v>
      </c>
      <c r="J109" s="1121">
        <f>+IF(OR($P$2=98,$P$2=42,$P$2=96,$P$2=97),$Q109,0)</f>
        <v>0</v>
      </c>
      <c r="K109" s="1096"/>
      <c r="L109" s="1121">
        <f>+IF($P$2=33,$Q109,0)</f>
        <v>0</v>
      </c>
      <c r="M109" s="1096"/>
      <c r="N109" s="1122">
        <f>+ROUND(+G109+J109+L109,0)</f>
        <v>0</v>
      </c>
      <c r="O109" s="1098"/>
      <c r="P109" s="1120">
        <f>+ROUND(OTCHET!E486+OTCHET!E487+OTCHET!E490+OTCHET!E491+OTCHET!E494+OTCHET!E495+OTCHET!E498+OTCHET!E508+OTCHET!E509+OTCHET!E512+OTCHET!E513+IF(+OTCHET!E496&lt;0,+OTCHET!E496,0),0)</f>
        <v>0</v>
      </c>
      <c r="Q109" s="1121">
        <f>+ROUND(OTCHET!L486+OTCHET!L487+OTCHET!L490+OTCHET!L491+OTCHET!L494+OTCHET!L495+OTCHET!L498+OTCHET!L508+OTCHET!L509+OTCHET!L512+OTCHET!L513+IF(+OTCHET!L496&lt;0,+OTCHET!L496,0),0)</f>
        <v>0</v>
      </c>
      <c r="R109" s="1047"/>
      <c r="S109" s="1760" t="s">
        <v>1175</v>
      </c>
      <c r="T109" s="1761"/>
      <c r="U109" s="1762"/>
      <c r="V109" s="1077"/>
      <c r="W109" s="1018"/>
      <c r="X109" s="1018"/>
      <c r="Y109" s="1018"/>
      <c r="Z109" s="1018"/>
    </row>
    <row r="110" spans="1:26" s="1019" customFormat="1" ht="15.75">
      <c r="A110" s="1090"/>
      <c r="B110" s="1205" t="s">
        <v>1176</v>
      </c>
      <c r="C110" s="1206"/>
      <c r="D110" s="1207"/>
      <c r="E110" s="1020"/>
      <c r="F110" s="1208">
        <f>+ROUND(+SUM(F108:F109),0)</f>
        <v>0</v>
      </c>
      <c r="G110" s="1209">
        <f>+ROUND(+SUM(G108:G109),0)</f>
        <v>0</v>
      </c>
      <c r="H110" s="1020"/>
      <c r="I110" s="1208">
        <f>+ROUND(+SUM(I108:I109),0)</f>
        <v>0</v>
      </c>
      <c r="J110" s="1209">
        <f>+ROUND(+SUM(J108:J109),0)</f>
        <v>0</v>
      </c>
      <c r="K110" s="1096"/>
      <c r="L110" s="1209">
        <f>+ROUND(+SUM(L108:L109),0)</f>
        <v>0</v>
      </c>
      <c r="M110" s="1096"/>
      <c r="N110" s="1210">
        <f>+ROUND(+SUM(N108:N109),0)</f>
        <v>0</v>
      </c>
      <c r="O110" s="1098"/>
      <c r="P110" s="1208">
        <f>+ROUND(+SUM(P108:P109),0)</f>
        <v>0</v>
      </c>
      <c r="Q110" s="1209">
        <f>+ROUND(+SUM(Q108:Q109),0)</f>
        <v>0</v>
      </c>
      <c r="R110" s="1047"/>
      <c r="S110" s="1733" t="s">
        <v>1177</v>
      </c>
      <c r="T110" s="1734"/>
      <c r="U110" s="1735"/>
      <c r="V110" s="1077"/>
      <c r="W110" s="1018"/>
      <c r="X110" s="1018"/>
      <c r="Y110" s="1018"/>
      <c r="Z110" s="1018"/>
    </row>
    <row r="111" spans="1:26" s="1019" customFormat="1" ht="15.75">
      <c r="A111" s="1090"/>
      <c r="B111" s="1099" t="s">
        <v>1178</v>
      </c>
      <c r="C111" s="1100"/>
      <c r="D111" s="1101"/>
      <c r="E111" s="1020"/>
      <c r="F111" s="1094"/>
      <c r="G111" s="1095"/>
      <c r="H111" s="1020"/>
      <c r="I111" s="1094"/>
      <c r="J111" s="1095"/>
      <c r="K111" s="1096"/>
      <c r="L111" s="1095"/>
      <c r="M111" s="1096"/>
      <c r="N111" s="1129"/>
      <c r="O111" s="1098"/>
      <c r="P111" s="1094"/>
      <c r="Q111" s="1095"/>
      <c r="R111" s="1047"/>
      <c r="S111" s="1278" t="s">
        <v>1178</v>
      </c>
      <c r="T111" s="1279"/>
      <c r="U111" s="1280"/>
      <c r="V111" s="1077"/>
      <c r="W111" s="1018"/>
      <c r="X111" s="1018"/>
      <c r="Y111" s="1018"/>
      <c r="Z111" s="1018"/>
    </row>
    <row r="112" spans="1:26" s="1019" customFormat="1" ht="15.75">
      <c r="A112" s="1090"/>
      <c r="B112" s="1105" t="s">
        <v>1179</v>
      </c>
      <c r="C112" s="1106"/>
      <c r="D112" s="1107"/>
      <c r="E112" s="1020"/>
      <c r="F112" s="1108">
        <f>+IF($P$2=0,$P112,0)</f>
        <v>0</v>
      </c>
      <c r="G112" s="1109">
        <f>+IF($P$2=0,$Q112,0)</f>
        <v>0</v>
      </c>
      <c r="H112" s="1020"/>
      <c r="I112" s="1108">
        <f>+IF(OR($P$2=98,$P$2=42,$P$2=96,$P$2=97),$P112,0)</f>
        <v>0</v>
      </c>
      <c r="J112" s="1109">
        <f>+IF(OR($P$2=98,$P$2=42,$P$2=96,$P$2=97),$Q112,0)</f>
        <v>0</v>
      </c>
      <c r="K112" s="1096"/>
      <c r="L112" s="1109">
        <f>+IF($P$2=33,$Q112,0)</f>
        <v>0</v>
      </c>
      <c r="M112" s="1096"/>
      <c r="N112" s="1110">
        <f>+ROUND(+G112+J112+L112,0)</f>
        <v>0</v>
      </c>
      <c r="O112" s="1098"/>
      <c r="P112" s="1108">
        <f>+ROUND(OTCHET!E549,0)</f>
        <v>0</v>
      </c>
      <c r="Q112" s="1109">
        <f>+ROUND(OTCHET!L549,0)</f>
        <v>0</v>
      </c>
      <c r="R112" s="1047"/>
      <c r="S112" s="1721" t="s">
        <v>1180</v>
      </c>
      <c r="T112" s="1722"/>
      <c r="U112" s="1723"/>
      <c r="V112" s="1077"/>
      <c r="W112" s="1018"/>
      <c r="X112" s="1018"/>
      <c r="Y112" s="1018"/>
      <c r="Z112" s="1018"/>
    </row>
    <row r="113" spans="1:26" s="1019" customFormat="1" ht="15.75">
      <c r="A113" s="1090"/>
      <c r="B113" s="1117" t="s">
        <v>1181</v>
      </c>
      <c r="C113" s="1118"/>
      <c r="D113" s="1119"/>
      <c r="E113" s="1020"/>
      <c r="F113" s="1120">
        <f>+IF($P$2=0,$P113,0)</f>
        <v>0</v>
      </c>
      <c r="G113" s="1121">
        <f>+IF($P$2=0,$Q113,0)</f>
        <v>0</v>
      </c>
      <c r="H113" s="1020"/>
      <c r="I113" s="1120">
        <f>+IF(OR($P$2=98,$P$2=42,$P$2=96,$P$2=97),$P113,0)</f>
        <v>0</v>
      </c>
      <c r="J113" s="1121">
        <f>+IF(OR($P$2=98,$P$2=42,$P$2=96,$P$2=97),$Q113,0)</f>
        <v>0</v>
      </c>
      <c r="K113" s="1096"/>
      <c r="L113" s="1121">
        <f>+IF($P$2=33,$Q113,0)</f>
        <v>0</v>
      </c>
      <c r="M113" s="1096"/>
      <c r="N113" s="1122">
        <f>+ROUND(+G113+J113+L113,0)</f>
        <v>0</v>
      </c>
      <c r="O113" s="1098"/>
      <c r="P113" s="1120">
        <f>+ROUND(OTCHET!E550,0)</f>
        <v>0</v>
      </c>
      <c r="Q113" s="1121">
        <f>+ROUND(OTCHET!L550,0)</f>
        <v>0</v>
      </c>
      <c r="R113" s="1047"/>
      <c r="S113" s="1724" t="s">
        <v>1182</v>
      </c>
      <c r="T113" s="1725"/>
      <c r="U113" s="1726"/>
      <c r="V113" s="1077"/>
      <c r="W113" s="1018"/>
      <c r="X113" s="1018"/>
      <c r="Y113" s="1018"/>
      <c r="Z113" s="1018"/>
    </row>
    <row r="114" spans="1:26" s="1019" customFormat="1" ht="15.75">
      <c r="A114" s="1090"/>
      <c r="B114" s="1205" t="s">
        <v>1183</v>
      </c>
      <c r="C114" s="1206"/>
      <c r="D114" s="1207"/>
      <c r="E114" s="1020"/>
      <c r="F114" s="1208">
        <f>+ROUND(+SUM(F112:F113),0)</f>
        <v>0</v>
      </c>
      <c r="G114" s="1209">
        <f>+ROUND(+SUM(G112:G113),0)</f>
        <v>0</v>
      </c>
      <c r="H114" s="1020"/>
      <c r="I114" s="1208">
        <f>+ROUND(+SUM(I112:I113),0)</f>
        <v>0</v>
      </c>
      <c r="J114" s="1209">
        <f>+ROUND(+SUM(J112:J113),0)</f>
        <v>0</v>
      </c>
      <c r="K114" s="1096"/>
      <c r="L114" s="1209">
        <f>+ROUND(+SUM(L112:L113),0)</f>
        <v>0</v>
      </c>
      <c r="M114" s="1096"/>
      <c r="N114" s="1210">
        <f>+ROUND(+SUM(N112:N113),0)</f>
        <v>0</v>
      </c>
      <c r="O114" s="1098"/>
      <c r="P114" s="1208">
        <f>+ROUND(+SUM(P112:P113),0)</f>
        <v>0</v>
      </c>
      <c r="Q114" s="1209">
        <f>+ROUND(+SUM(Q112:Q113),0)</f>
        <v>0</v>
      </c>
      <c r="R114" s="1047"/>
      <c r="S114" s="1733" t="s">
        <v>1184</v>
      </c>
      <c r="T114" s="1734"/>
      <c r="U114" s="1735"/>
      <c r="V114" s="1077"/>
      <c r="W114" s="1018"/>
      <c r="X114" s="1018"/>
      <c r="Y114" s="1018"/>
      <c r="Z114" s="1018"/>
    </row>
    <row r="115" spans="1:26" s="1019" customFormat="1" ht="15.75">
      <c r="A115" s="1090"/>
      <c r="B115" s="1099" t="s">
        <v>1185</v>
      </c>
      <c r="C115" s="1100"/>
      <c r="D115" s="1101"/>
      <c r="E115" s="1204"/>
      <c r="F115" s="1102"/>
      <c r="G115" s="1103"/>
      <c r="H115" s="1020"/>
      <c r="I115" s="1102"/>
      <c r="J115" s="1103"/>
      <c r="K115" s="1096"/>
      <c r="L115" s="1103"/>
      <c r="M115" s="1096"/>
      <c r="N115" s="1133"/>
      <c r="O115" s="1098"/>
      <c r="P115" s="1102"/>
      <c r="Q115" s="1103"/>
      <c r="R115" s="1047"/>
      <c r="S115" s="1278" t="s">
        <v>1185</v>
      </c>
      <c r="T115" s="1279"/>
      <c r="U115" s="1280"/>
      <c r="V115" s="1077"/>
      <c r="W115" s="1018"/>
      <c r="X115" s="1018"/>
      <c r="Y115" s="1018"/>
      <c r="Z115" s="1018"/>
    </row>
    <row r="116" spans="1:26" s="1019" customFormat="1" ht="15.75">
      <c r="A116" s="1090"/>
      <c r="B116" s="1105" t="s">
        <v>1186</v>
      </c>
      <c r="C116" s="1106"/>
      <c r="D116" s="1107"/>
      <c r="E116" s="1204"/>
      <c r="F116" s="1102">
        <f>+IF($P$2=0,$P116,0)</f>
        <v>0</v>
      </c>
      <c r="G116" s="1103">
        <f>+IF($P$2=0,$Q116,0)</f>
        <v>0</v>
      </c>
      <c r="H116" s="1020"/>
      <c r="I116" s="1102">
        <f>+IF(OR($P$2=98,$P$2=42,$P$2=96,$P$2=97),$P116,0)</f>
        <v>0</v>
      </c>
      <c r="J116" s="1103">
        <f>+IF(OR($P$2=98,$P$2=42,$P$2=96,$P$2=97),$Q116,0)</f>
        <v>0</v>
      </c>
      <c r="K116" s="1096"/>
      <c r="L116" s="1103">
        <f>+IF($P$2=33,$Q116,0)</f>
        <v>0</v>
      </c>
      <c r="M116" s="1096"/>
      <c r="N116" s="1133">
        <f>+ROUND(+G116+J116+L116,0)</f>
        <v>0</v>
      </c>
      <c r="O116" s="1098"/>
      <c r="P116" s="1102">
        <f>+ROUND(OTCHET!E547+OTCHET!E548+OTCHET!E564+OTCHET!E565,0)</f>
        <v>0</v>
      </c>
      <c r="Q116" s="1103">
        <f>+ROUND(OTCHET!L547+OTCHET!L548+OTCHET!L564+OTCHET!L565,0)</f>
        <v>0</v>
      </c>
      <c r="R116" s="1047"/>
      <c r="S116" s="1721" t="s">
        <v>1187</v>
      </c>
      <c r="T116" s="1722"/>
      <c r="U116" s="1723"/>
      <c r="V116" s="1077"/>
      <c r="W116" s="1018"/>
      <c r="X116" s="1018"/>
      <c r="Y116" s="1018"/>
      <c r="Z116" s="1018"/>
    </row>
    <row r="117" spans="1:26" s="1019" customFormat="1" ht="15.75">
      <c r="A117" s="1090"/>
      <c r="B117" s="1117" t="s">
        <v>1188</v>
      </c>
      <c r="C117" s="1118"/>
      <c r="D117" s="1119"/>
      <c r="E117" s="1020"/>
      <c r="F117" s="1120">
        <f>+IF($P$2=0,$P117,0)</f>
        <v>0</v>
      </c>
      <c r="G117" s="1121">
        <f>+IF($P$2=0,$Q117,0)</f>
        <v>0</v>
      </c>
      <c r="H117" s="1020"/>
      <c r="I117" s="1120">
        <f>+IF(OR($P$2=98,$P$2=42,$P$2=96,$P$2=97),$P117,0)</f>
        <v>0</v>
      </c>
      <c r="J117" s="1121">
        <f>+IF(OR($P$2=98,$P$2=42,$P$2=96,$P$2=97),$Q117,0)</f>
        <v>0</v>
      </c>
      <c r="K117" s="1096"/>
      <c r="L117" s="1121">
        <f>+IF($P$2=33,$Q117,0)</f>
        <v>0</v>
      </c>
      <c r="M117" s="1096"/>
      <c r="N117" s="1122">
        <f>+ROUND(+G117+J117+L117,0)</f>
        <v>0</v>
      </c>
      <c r="O117" s="1098"/>
      <c r="P117" s="1120">
        <f>+ROUND(OTCHET!E561+OTCHET!E563,0)</f>
        <v>0</v>
      </c>
      <c r="Q117" s="1121">
        <f>+ROUND(OTCHET!L561+OTCHET!L563,0)</f>
        <v>0</v>
      </c>
      <c r="R117" s="1047"/>
      <c r="S117" s="1724" t="s">
        <v>1189</v>
      </c>
      <c r="T117" s="1725"/>
      <c r="U117" s="1726"/>
      <c r="V117" s="1077"/>
      <c r="W117" s="1018"/>
      <c r="X117" s="1018"/>
      <c r="Y117" s="1018"/>
      <c r="Z117" s="1018"/>
    </row>
    <row r="118" spans="1:26" s="1019" customFormat="1" ht="15.75">
      <c r="A118" s="1090"/>
      <c r="B118" s="1205" t="s">
        <v>1190</v>
      </c>
      <c r="C118" s="1206"/>
      <c r="D118" s="1207"/>
      <c r="E118" s="1020"/>
      <c r="F118" s="1208">
        <f>+ROUND(+SUM(F116:F117),0)</f>
        <v>0</v>
      </c>
      <c r="G118" s="1209">
        <f>+ROUND(+SUM(G116:G117),0)</f>
        <v>0</v>
      </c>
      <c r="H118" s="1020"/>
      <c r="I118" s="1208">
        <f>+ROUND(+SUM(I116:I117),0)</f>
        <v>0</v>
      </c>
      <c r="J118" s="1209">
        <f>+ROUND(+SUM(J116:J117),0)</f>
        <v>0</v>
      </c>
      <c r="K118" s="1096"/>
      <c r="L118" s="1209">
        <f>+ROUND(+SUM(L116:L117),0)</f>
        <v>0</v>
      </c>
      <c r="M118" s="1096"/>
      <c r="N118" s="1210">
        <f>+ROUND(+SUM(N116:N117),0)</f>
        <v>0</v>
      </c>
      <c r="O118" s="1098"/>
      <c r="P118" s="1208">
        <f>+ROUND(+SUM(P116:P117),0)</f>
        <v>0</v>
      </c>
      <c r="Q118" s="1209">
        <f>+ROUND(+SUM(Q116:Q117),0)</f>
        <v>0</v>
      </c>
      <c r="R118" s="1047"/>
      <c r="S118" s="1733" t="s">
        <v>1191</v>
      </c>
      <c r="T118" s="1734"/>
      <c r="U118" s="1735"/>
      <c r="V118" s="1077"/>
      <c r="W118" s="1018"/>
      <c r="X118" s="1018"/>
      <c r="Y118" s="1018"/>
      <c r="Z118" s="1018"/>
    </row>
    <row r="119" spans="1:26" s="1019" customFormat="1" ht="8.25" customHeight="1">
      <c r="A119" s="1090"/>
      <c r="B119" s="1223"/>
      <c r="C119" s="1224"/>
      <c r="D119" s="1225"/>
      <c r="E119" s="1020"/>
      <c r="F119" s="1120"/>
      <c r="G119" s="1121"/>
      <c r="H119" s="1020"/>
      <c r="I119" s="1120"/>
      <c r="J119" s="1121"/>
      <c r="K119" s="1096"/>
      <c r="L119" s="1121"/>
      <c r="M119" s="1096"/>
      <c r="N119" s="1122"/>
      <c r="O119" s="1098"/>
      <c r="P119" s="1120"/>
      <c r="Q119" s="1121"/>
      <c r="R119" s="1047"/>
      <c r="S119" s="1226"/>
      <c r="T119" s="1227"/>
      <c r="U119" s="1228"/>
      <c r="V119" s="1077"/>
      <c r="W119" s="1018"/>
      <c r="X119" s="1018"/>
      <c r="Y119" s="1018"/>
      <c r="Z119" s="1018"/>
    </row>
    <row r="120" spans="1:26" s="1019" customFormat="1" ht="16.5" thickBot="1">
      <c r="A120" s="1090"/>
      <c r="B120" s="1229" t="s">
        <v>1192</v>
      </c>
      <c r="C120" s="1230"/>
      <c r="D120" s="1231"/>
      <c r="E120" s="1020"/>
      <c r="F120" s="1281">
        <f>+ROUND(F106+F110+F114+F118,0)</f>
        <v>0</v>
      </c>
      <c r="G120" s="1234">
        <f>+ROUND(G106+G110+G114+G118,0)</f>
        <v>0</v>
      </c>
      <c r="H120" s="1020"/>
      <c r="I120" s="1281">
        <f>+ROUND(I106+I110+I114+I118,0)</f>
        <v>0</v>
      </c>
      <c r="J120" s="1234">
        <f>+ROUND(J106+J110+J114+J118,0)</f>
        <v>0</v>
      </c>
      <c r="K120" s="1096"/>
      <c r="L120" s="1234">
        <f>+ROUND(L106+L110+L114+L118,0)</f>
        <v>0</v>
      </c>
      <c r="M120" s="1096"/>
      <c r="N120" s="1235">
        <f>+ROUND(N106+N110+N114+N118,0)</f>
        <v>0</v>
      </c>
      <c r="O120" s="1098"/>
      <c r="P120" s="1281">
        <f>+ROUND(P106+P110+P114+P118,0)</f>
        <v>0</v>
      </c>
      <c r="Q120" s="1234">
        <f>+ROUND(Q106+Q110+Q114+Q118,0)</f>
        <v>0</v>
      </c>
      <c r="R120" s="1047"/>
      <c r="S120" s="1748" t="s">
        <v>1193</v>
      </c>
      <c r="T120" s="1749"/>
      <c r="U120" s="1750"/>
      <c r="V120" s="1236"/>
      <c r="W120" s="1237"/>
      <c r="X120" s="1238"/>
      <c r="Y120" s="1237"/>
      <c r="Z120" s="1237"/>
    </row>
    <row r="121" spans="1:26" s="1019" customFormat="1" ht="15.75">
      <c r="A121" s="1090"/>
      <c r="B121" s="1091" t="s">
        <v>1194</v>
      </c>
      <c r="C121" s="1092"/>
      <c r="D121" s="1093"/>
      <c r="E121" s="1020"/>
      <c r="F121" s="1102"/>
      <c r="G121" s="1103"/>
      <c r="H121" s="1020"/>
      <c r="I121" s="1102"/>
      <c r="J121" s="1103"/>
      <c r="K121" s="1096"/>
      <c r="L121" s="1103"/>
      <c r="M121" s="1096"/>
      <c r="N121" s="1133"/>
      <c r="O121" s="1098"/>
      <c r="P121" s="1102"/>
      <c r="Q121" s="1103"/>
      <c r="R121" s="1047"/>
      <c r="S121" s="1272" t="s">
        <v>1194</v>
      </c>
      <c r="T121" s="1273"/>
      <c r="U121" s="1274"/>
      <c r="V121" s="1077"/>
      <c r="W121" s="1018"/>
      <c r="X121" s="1018"/>
      <c r="Y121" s="1018"/>
      <c r="Z121" s="1018"/>
    </row>
    <row r="122" spans="1:26" s="1019" customFormat="1" ht="15.75">
      <c r="A122" s="1090"/>
      <c r="B122" s="1105" t="s">
        <v>1195</v>
      </c>
      <c r="C122" s="1106"/>
      <c r="D122" s="1107"/>
      <c r="E122" s="1020"/>
      <c r="F122" s="1108">
        <f>+IF($P$2=0,$P122,0)</f>
        <v>0</v>
      </c>
      <c r="G122" s="1109">
        <f>+IF($P$2=0,$Q122,0)</f>
        <v>0</v>
      </c>
      <c r="H122" s="1020"/>
      <c r="I122" s="1108">
        <f>+IF(OR($P$2=98,$P$2=42,$P$2=96,$P$2=97),$P122,0)</f>
        <v>0</v>
      </c>
      <c r="J122" s="1109">
        <f>+IF(OR($P$2=98,$P$2=42,$P$2=96,$P$2=97),$Q122,0)</f>
        <v>0</v>
      </c>
      <c r="K122" s="1096"/>
      <c r="L122" s="1109">
        <f>+IF($P$2=33,$Q122,0)</f>
        <v>0</v>
      </c>
      <c r="M122" s="1096"/>
      <c r="N122" s="1110">
        <f>+ROUND(+G122+J122+L122,0)</f>
        <v>0</v>
      </c>
      <c r="O122" s="1098"/>
      <c r="P122" s="1108">
        <f>+ROUND(+SUM(OTCHET!E551:E558),0)</f>
        <v>0</v>
      </c>
      <c r="Q122" s="1109">
        <f>+ROUND(+SUM(OTCHET!L551:L558),0)</f>
        <v>0</v>
      </c>
      <c r="R122" s="1047"/>
      <c r="S122" s="1721" t="s">
        <v>1196</v>
      </c>
      <c r="T122" s="1722"/>
      <c r="U122" s="1723"/>
      <c r="V122" s="1077"/>
      <c r="W122" s="1018"/>
      <c r="X122" s="1018"/>
      <c r="Y122" s="1018"/>
      <c r="Z122" s="1018"/>
    </row>
    <row r="123" spans="1:26" s="1019" customFormat="1" ht="15.75">
      <c r="A123" s="1090"/>
      <c r="B123" s="1111" t="s">
        <v>1197</v>
      </c>
      <c r="C123" s="1112"/>
      <c r="D123" s="1113"/>
      <c r="E123" s="1020"/>
      <c r="F123" s="1120">
        <f>+IF($P$2=0,$P123,0)</f>
        <v>0</v>
      </c>
      <c r="G123" s="1121">
        <f>+IF($P$2=0,$Q123,0)</f>
        <v>0</v>
      </c>
      <c r="H123" s="1020"/>
      <c r="I123" s="1120">
        <f>+IF(OR($P$2=98,$P$2=42,$P$2=96,$P$2=97),$P123,0)</f>
        <v>3483</v>
      </c>
      <c r="J123" s="1121">
        <f>+IF(OR($P$2=98,$P$2=42,$P$2=96,$P$2=97),$Q123,0)</f>
        <v>3483</v>
      </c>
      <c r="K123" s="1096"/>
      <c r="L123" s="1121">
        <f>+IF($P$2=33,$Q123,0)</f>
        <v>0</v>
      </c>
      <c r="M123" s="1096"/>
      <c r="N123" s="1122">
        <f>+ROUND(+G123+J123+L123,0)</f>
        <v>3483</v>
      </c>
      <c r="O123" s="1098"/>
      <c r="P123" s="1120">
        <f>+ROUND(OTCHET!E526,0)</f>
        <v>3483</v>
      </c>
      <c r="Q123" s="1121">
        <f>+ROUND(OTCHET!L526,0)</f>
        <v>3483</v>
      </c>
      <c r="R123" s="1047"/>
      <c r="S123" s="1372" t="s">
        <v>1198</v>
      </c>
      <c r="T123" s="1373"/>
      <c r="U123" s="1374"/>
      <c r="V123" s="1077"/>
      <c r="W123" s="1018"/>
      <c r="X123" s="1018"/>
      <c r="Y123" s="1018"/>
      <c r="Z123" s="1018"/>
    </row>
    <row r="124" spans="1:26" s="1019" customFormat="1" ht="15.75">
      <c r="A124" s="1090"/>
      <c r="B124" s="1111" t="s">
        <v>1199</v>
      </c>
      <c r="C124" s="1112"/>
      <c r="D124" s="1113"/>
      <c r="E124" s="1020"/>
      <c r="F124" s="1120">
        <f>+IF($P$2=0,$P124,0)</f>
        <v>0</v>
      </c>
      <c r="G124" s="1121">
        <f>+IF($P$2=0,$Q124,0)</f>
        <v>0</v>
      </c>
      <c r="H124" s="1020"/>
      <c r="I124" s="1120">
        <f>+IF(OR($P$2=98,$P$2=42,$P$2=96,$P$2=97),$P124,0)</f>
        <v>0</v>
      </c>
      <c r="J124" s="1121">
        <f>+IF(OR($P$2=98,$P$2=42,$P$2=96,$P$2=97),$Q124,0)</f>
        <v>0</v>
      </c>
      <c r="K124" s="1096"/>
      <c r="L124" s="1121">
        <f>+IF($P$2=33,$Q124,0)</f>
        <v>0</v>
      </c>
      <c r="M124" s="1096"/>
      <c r="N124" s="1122">
        <f>+ROUND(+G124+J124+L124,0)</f>
        <v>0</v>
      </c>
      <c r="O124" s="1098"/>
      <c r="P124" s="1120">
        <f>+ROUND(+OTCHET!E523+OTCHET!E533+OTCHET!E559+OTCHET!E566+OTCHET!E567+OTCHET!E581+OTCHET!E593+IF(AND(OTCHET!$F$12=9900,+OTCHET!$E$15=0),+OTCHET!E588,0),0)</f>
        <v>0</v>
      </c>
      <c r="Q124" s="1121">
        <f>+ROUND(+OTCHET!L523+OTCHET!L533+OTCHET!L559+OTCHET!L566+OTCHET!L567+OTCHET!L581+OTCHET!L593+IF(AND(OTCHET!$F$12=9900,+OTCHET!$E$15=0),+OTCHET!L588,0),0)</f>
        <v>0</v>
      </c>
      <c r="R124" s="1047"/>
      <c r="S124" s="1724" t="s">
        <v>1200</v>
      </c>
      <c r="T124" s="1725"/>
      <c r="U124" s="1726"/>
      <c r="V124" s="1077"/>
      <c r="W124" s="1018"/>
      <c r="X124" s="1018"/>
      <c r="Y124" s="1018"/>
      <c r="Z124" s="1018"/>
    </row>
    <row r="125" spans="1:26" s="1019" customFormat="1" ht="4.5" customHeight="1">
      <c r="A125" s="1090"/>
      <c r="B125" s="1693" t="s">
        <v>2066</v>
      </c>
      <c r="C125" s="1694"/>
      <c r="D125" s="1695"/>
      <c r="E125" s="1020"/>
      <c r="F125" s="1696">
        <f>+IF($P$2=0,$P125,0)</f>
        <v>0</v>
      </c>
      <c r="G125" s="1697">
        <f>+IF($P$2=0,$Q125,0)</f>
        <v>0</v>
      </c>
      <c r="H125" s="1020"/>
      <c r="I125" s="1696"/>
      <c r="J125" s="1697"/>
      <c r="K125" s="1096"/>
      <c r="L125" s="1697"/>
      <c r="M125" s="1096"/>
      <c r="N125" s="1698">
        <f>+ROUND(+G125+J125+L125,0)</f>
        <v>0</v>
      </c>
      <c r="O125" s="1098"/>
      <c r="P125" s="1696">
        <f>+ROUND(+IF(AND(OTCHET!$F$12="9900",+OTCHET!$E$15=0,+(OTCHET!E591+OTCHET!E592)&gt;0,+(OTCHET!E589+OTCHET!E590)&lt;0),+OTCHET!E588,0),0)</f>
        <v>0</v>
      </c>
      <c r="Q125" s="1697">
        <f>+ROUND(+IF(AND(OTCHET!$F$12="9900",+OTCHET!$E$15=0,+(OTCHET!L591+OTCHET!L592)&gt;=0,+(OTCHET!L589+OTCHET!L590)&lt;=0),+OTCHET!L588,0),0)</f>
        <v>0</v>
      </c>
      <c r="R125" s="1047"/>
      <c r="S125" s="1699" t="s">
        <v>2067</v>
      </c>
      <c r="T125" s="1700"/>
      <c r="U125" s="1701"/>
      <c r="V125" s="1077"/>
      <c r="W125" s="1018"/>
      <c r="X125" s="1018"/>
      <c r="Y125" s="1018"/>
      <c r="Z125" s="1018"/>
    </row>
    <row r="126" spans="1:26" s="1019" customFormat="1" ht="15.75">
      <c r="A126" s="1090"/>
      <c r="B126" s="1282" t="s">
        <v>1201</v>
      </c>
      <c r="C126" s="1283"/>
      <c r="D126" s="1284"/>
      <c r="E126" s="1020"/>
      <c r="F126" s="1285"/>
      <c r="G126" s="1286"/>
      <c r="H126" s="1020"/>
      <c r="I126" s="1285"/>
      <c r="J126" s="1286"/>
      <c r="K126" s="1096"/>
      <c r="L126" s="1286"/>
      <c r="M126" s="1096"/>
      <c r="N126" s="1287">
        <f>+ROUND(+G126+J126+L126,0)</f>
        <v>0</v>
      </c>
      <c r="O126" s="1098"/>
      <c r="P126" s="1285"/>
      <c r="Q126" s="1286"/>
      <c r="R126" s="1047"/>
      <c r="S126" s="1772" t="s">
        <v>1202</v>
      </c>
      <c r="T126" s="1773"/>
      <c r="U126" s="1774"/>
      <c r="V126" s="1077"/>
      <c r="W126" s="1018"/>
      <c r="X126" s="1018"/>
      <c r="Y126" s="1018"/>
      <c r="Z126" s="1018"/>
    </row>
    <row r="127" spans="1:26" s="1019" customFormat="1" ht="16.5" thickBot="1">
      <c r="A127" s="1090"/>
      <c r="B127" s="1288" t="s">
        <v>1203</v>
      </c>
      <c r="C127" s="1240"/>
      <c r="D127" s="1241"/>
      <c r="E127" s="1020"/>
      <c r="F127" s="1242">
        <f>+ROUND(+SUM(F122:F126),0)</f>
        <v>0</v>
      </c>
      <c r="G127" s="1243">
        <f>+ROUND(+SUM(G122:G126),0)</f>
        <v>0</v>
      </c>
      <c r="H127" s="1020"/>
      <c r="I127" s="1242">
        <f>+ROUND(+SUM(I122:I126),0)</f>
        <v>3483</v>
      </c>
      <c r="J127" s="1243">
        <f>+ROUND(+SUM(J122:J126),0)</f>
        <v>3483</v>
      </c>
      <c r="K127" s="1096"/>
      <c r="L127" s="1243">
        <f>+ROUND(+SUM(L122:L126),0)</f>
        <v>0</v>
      </c>
      <c r="M127" s="1096"/>
      <c r="N127" s="1244">
        <f>+ROUND(+SUM(N122:N126),0)</f>
        <v>3483</v>
      </c>
      <c r="O127" s="1098"/>
      <c r="P127" s="1242">
        <f>+ROUND(+SUM(P122:P126),0)</f>
        <v>3483</v>
      </c>
      <c r="Q127" s="1243">
        <f>+ROUND(+SUM(Q122:Q126),0)</f>
        <v>3483</v>
      </c>
      <c r="R127" s="1047"/>
      <c r="S127" s="1751" t="s">
        <v>1204</v>
      </c>
      <c r="T127" s="1752"/>
      <c r="U127" s="1753"/>
      <c r="V127" s="1236"/>
      <c r="W127" s="1237"/>
      <c r="X127" s="1238"/>
      <c r="Y127" s="1237"/>
      <c r="Z127" s="1237"/>
    </row>
    <row r="128" spans="1:26" s="1019" customFormat="1" ht="15.75">
      <c r="A128" s="1090"/>
      <c r="B128" s="1091" t="s">
        <v>1205</v>
      </c>
      <c r="C128" s="1092"/>
      <c r="D128" s="1093"/>
      <c r="E128" s="1204"/>
      <c r="F128" s="1102"/>
      <c r="G128" s="1103"/>
      <c r="H128" s="1020"/>
      <c r="I128" s="1102"/>
      <c r="J128" s="1103"/>
      <c r="K128" s="1096"/>
      <c r="L128" s="1103"/>
      <c r="M128" s="1096"/>
      <c r="N128" s="1133"/>
      <c r="O128" s="1098"/>
      <c r="P128" s="1102"/>
      <c r="Q128" s="1103"/>
      <c r="R128" s="1047"/>
      <c r="S128" s="1272" t="s">
        <v>1205</v>
      </c>
      <c r="T128" s="1273"/>
      <c r="U128" s="1274"/>
      <c r="V128" s="1077"/>
      <c r="W128" s="1018"/>
      <c r="X128" s="1018"/>
      <c r="Y128" s="1018"/>
      <c r="Z128" s="1018"/>
    </row>
    <row r="129" spans="1:26" s="1019" customFormat="1" ht="15.75">
      <c r="A129" s="1090"/>
      <c r="B129" s="1105" t="s">
        <v>1206</v>
      </c>
      <c r="C129" s="1106"/>
      <c r="D129" s="1107"/>
      <c r="E129" s="1020"/>
      <c r="F129" s="1108">
        <f>+IF($P$2=0,$P129,0)</f>
        <v>0</v>
      </c>
      <c r="G129" s="1109">
        <f>+IF($P$2=0,$Q129,0)</f>
        <v>0</v>
      </c>
      <c r="H129" s="1020"/>
      <c r="I129" s="1108">
        <f>+IF(OR($P$2=98,$P$2=42,$P$2=96,$P$2=97),$P129,0)</f>
        <v>0</v>
      </c>
      <c r="J129" s="1109">
        <f>+IF(OR($P$2=98,$P$2=42,$P$2=96,$P$2=97),$Q129,0)</f>
        <v>0</v>
      </c>
      <c r="K129" s="1096"/>
      <c r="L129" s="1109">
        <f>+IF($P$2=33,$Q129,0)</f>
        <v>0</v>
      </c>
      <c r="M129" s="1096"/>
      <c r="N129" s="1110">
        <f>+ROUND(+G129+J129+L129,0)</f>
        <v>0</v>
      </c>
      <c r="O129" s="1098"/>
      <c r="P129" s="1108">
        <f>+ROUND(+SUM(OTCHET!E569:E574)+SUM(OTCHET!E583:E584)+IF(AND(OTCHET!$F$12=9900,+OTCHET!$E$15=0),0,SUM(OTCHET!E589:E590)),0)</f>
        <v>0</v>
      </c>
      <c r="Q129" s="1109">
        <f>+ROUND(+SUM(OTCHET!L569:L574)+SUM(OTCHET!L583:L584)+IF(AND(OTCHET!$F$12=9900,+OTCHET!$E$15=0),0,SUM(OTCHET!L589:L590)),0)</f>
        <v>0</v>
      </c>
      <c r="R129" s="1047"/>
      <c r="S129" s="1721" t="s">
        <v>1207</v>
      </c>
      <c r="T129" s="1722"/>
      <c r="U129" s="1723"/>
      <c r="V129" s="1077"/>
      <c r="W129" s="1018"/>
      <c r="X129" s="1018"/>
      <c r="Y129" s="1018"/>
      <c r="Z129" s="1018"/>
    </row>
    <row r="130" spans="1:26" s="1019" customFormat="1" ht="15.75">
      <c r="A130" s="1090"/>
      <c r="B130" s="1111" t="s">
        <v>1208</v>
      </c>
      <c r="C130" s="1112"/>
      <c r="D130" s="1113"/>
      <c r="E130" s="1020"/>
      <c r="F130" s="1120">
        <f>+IF($P$2=0,$P130,0)</f>
        <v>0</v>
      </c>
      <c r="G130" s="1121">
        <f>+IF($P$2=0,$Q130,0)</f>
        <v>0</v>
      </c>
      <c r="H130" s="1020"/>
      <c r="I130" s="1120">
        <f>+IF(OR($P$2=98,$P$2=42,$P$2=96,$P$2=97),$P130,0)</f>
        <v>0</v>
      </c>
      <c r="J130" s="1121">
        <f>+IF(OR($P$2=98,$P$2=42,$P$2=96,$P$2=97),$Q130,0)</f>
        <v>0</v>
      </c>
      <c r="K130" s="1096"/>
      <c r="L130" s="1121">
        <f>+IF($P$2=33,$Q130,0)</f>
        <v>0</v>
      </c>
      <c r="M130" s="1096"/>
      <c r="N130" s="1122">
        <f>+ROUND(+G130+J130+L130,0)</f>
        <v>0</v>
      </c>
      <c r="O130" s="1098"/>
      <c r="P130" s="1120">
        <f>+ROUND(OTCHET!E582+OTCHET!E587,0)</f>
        <v>0</v>
      </c>
      <c r="Q130" s="1121">
        <f>+ROUND(OTCHET!L582+OTCHET!L587,0)</f>
        <v>0</v>
      </c>
      <c r="R130" s="1047"/>
      <c r="S130" s="1724" t="s">
        <v>1209</v>
      </c>
      <c r="T130" s="1725"/>
      <c r="U130" s="1726"/>
      <c r="V130" s="1077"/>
      <c r="W130" s="1018"/>
      <c r="X130" s="1018"/>
      <c r="Y130" s="1018"/>
      <c r="Z130" s="1018"/>
    </row>
    <row r="131" spans="1:26" s="1019" customFormat="1" ht="15.75">
      <c r="A131" s="1090"/>
      <c r="B131" s="1289" t="s">
        <v>1210</v>
      </c>
      <c r="C131" s="1290"/>
      <c r="D131" s="1291"/>
      <c r="E131" s="1020"/>
      <c r="F131" s="1120">
        <f>+IF($P$2=0,$P131,0)</f>
        <v>0</v>
      </c>
      <c r="G131" s="1121">
        <f>+IF($P$2=0,$Q131,0)</f>
        <v>0</v>
      </c>
      <c r="H131" s="1020"/>
      <c r="I131" s="1120">
        <f>+IF(OR($P$2=98,$P$2=42,$P$2=96,$P$2=97),$P131,0)</f>
        <v>0</v>
      </c>
      <c r="J131" s="1121">
        <f>+IF(OR($P$2=98,$P$2=42,$P$2=96,$P$2=97),$Q131,0)</f>
        <v>0</v>
      </c>
      <c r="K131" s="1096"/>
      <c r="L131" s="1121">
        <f>+IF($P$2=33,$Q131,0)</f>
        <v>0</v>
      </c>
      <c r="M131" s="1096"/>
      <c r="N131" s="1122">
        <f>+ROUND(+G131+J131+L131,0)</f>
        <v>0</v>
      </c>
      <c r="O131" s="1098"/>
      <c r="P131" s="1120">
        <f>+ROUND(-SUM(OTCHET!E575:E580)-SUM(OTCHET!E585:E586)-IF(AND(OTCHET!$F$12=9900,+OTCHET!$E$15=0),0,SUM(OTCHET!E591:E592)),0)</f>
        <v>0</v>
      </c>
      <c r="Q131" s="1121">
        <f>+ROUND(-SUM(OTCHET!L575:L580)-SUM(OTCHET!L585:L586)-IF(AND(OTCHET!$F$12=9900,+OTCHET!$E$15=0),0,SUM(OTCHET!L591:L592)),0)</f>
        <v>0</v>
      </c>
      <c r="R131" s="1047"/>
      <c r="S131" s="1763" t="s">
        <v>1211</v>
      </c>
      <c r="T131" s="1764"/>
      <c r="U131" s="1765"/>
      <c r="V131" s="1077"/>
      <c r="W131" s="1018"/>
      <c r="X131" s="1018"/>
      <c r="Y131" s="1018"/>
      <c r="Z131" s="1018"/>
    </row>
    <row r="132" spans="1:26" s="1019" customFormat="1" ht="16.5" thickBot="1">
      <c r="A132" s="1090"/>
      <c r="B132" s="1292" t="s">
        <v>1212</v>
      </c>
      <c r="C132" s="1293"/>
      <c r="D132" s="1294"/>
      <c r="E132" s="1020"/>
      <c r="F132" s="1295">
        <f>+ROUND(+F131-F129-F130,0)</f>
        <v>0</v>
      </c>
      <c r="G132" s="1296">
        <f>+ROUND(+G131-G129-G130,0)</f>
        <v>0</v>
      </c>
      <c r="H132" s="1020"/>
      <c r="I132" s="1295">
        <f>+ROUND(+I131-I129-I130,0)</f>
        <v>0</v>
      </c>
      <c r="J132" s="1296">
        <f>+ROUND(+J131-J129-J130,0)</f>
        <v>0</v>
      </c>
      <c r="K132" s="1096"/>
      <c r="L132" s="1296">
        <f>+ROUND(+L131-L129-L130,0)</f>
        <v>0</v>
      </c>
      <c r="M132" s="1096"/>
      <c r="N132" s="1297">
        <f>+ROUND(+N131-N129-N130,0)</f>
        <v>0</v>
      </c>
      <c r="O132" s="1098"/>
      <c r="P132" s="1295">
        <f>+ROUND(+P131-P129-P130,0)</f>
        <v>0</v>
      </c>
      <c r="Q132" s="1296">
        <f>+ROUND(+Q131-Q129-Q130,0)</f>
        <v>0</v>
      </c>
      <c r="R132" s="1047"/>
      <c r="S132" s="1766" t="s">
        <v>1213</v>
      </c>
      <c r="T132" s="1767"/>
      <c r="U132" s="1768"/>
      <c r="V132" s="1236"/>
      <c r="W132" s="1237"/>
      <c r="X132" s="1238"/>
      <c r="Y132" s="1237"/>
      <c r="Z132" s="1237"/>
    </row>
    <row r="133" spans="1:26" s="1019" customFormat="1" ht="16.5" customHeight="1" thickTop="1">
      <c r="A133" s="1009"/>
      <c r="B133" s="1769">
        <f>+IF(+SUM(F133:N133)=0,0,"Контрола: дефицит/излишък = финансиране с обратен знак (Г. + Д. = 0)")</f>
        <v>0</v>
      </c>
      <c r="C133" s="1769"/>
      <c r="D133" s="1769"/>
      <c r="E133" s="1020"/>
      <c r="F133" s="1298">
        <f>+ROUND(F83,0)+ROUND(F84,0)</f>
        <v>0</v>
      </c>
      <c r="G133" s="1298">
        <f>+ROUND(G83,0)+ROUND(G84,0)</f>
        <v>0</v>
      </c>
      <c r="H133" s="1020"/>
      <c r="I133" s="1298">
        <f>+ROUND(I83,0)+ROUND(I84,0)</f>
        <v>0</v>
      </c>
      <c r="J133" s="1298">
        <f>+ROUND(J83,0)+ROUND(J84,0)</f>
        <v>0</v>
      </c>
      <c r="K133" s="1020"/>
      <c r="L133" s="1298">
        <f>+ROUND(L83,0)+ROUND(L84,0)</f>
        <v>0</v>
      </c>
      <c r="M133" s="1020"/>
      <c r="N133" s="1299">
        <f>+ROUND(N83,0)+ROUND(N84,0)</f>
        <v>0</v>
      </c>
      <c r="O133" s="1300"/>
      <c r="P133" s="1301">
        <f>+ROUND(P83,0)+ROUND(P84,0)</f>
        <v>0</v>
      </c>
      <c r="Q133" s="1301">
        <f>+ROUND(Q83,0)+ROUND(Q84,0)</f>
        <v>0</v>
      </c>
      <c r="R133" s="1047"/>
      <c r="S133" s="1302"/>
      <c r="T133" s="1302"/>
      <c r="U133" s="1302"/>
      <c r="V133" s="1236"/>
      <c r="W133" s="1237"/>
      <c r="X133" s="1238"/>
      <c r="Y133" s="1237"/>
      <c r="Z133" s="1237"/>
    </row>
    <row r="134" spans="1:26" s="1019" customFormat="1" ht="17.25" hidden="1" customHeight="1">
      <c r="A134" s="1009"/>
      <c r="B134" s="1303" t="s">
        <v>1214</v>
      </c>
      <c r="C134" s="1304">
        <f>+OTCHET!B607</f>
        <v>0</v>
      </c>
      <c r="D134" s="1248" t="s">
        <v>1215</v>
      </c>
      <c r="E134" s="1020"/>
      <c r="F134" s="1770"/>
      <c r="G134" s="1770"/>
      <c r="H134" s="1020"/>
      <c r="I134" s="1305" t="s">
        <v>1216</v>
      </c>
      <c r="J134" s="1306"/>
      <c r="K134" s="1020"/>
      <c r="L134" s="1770"/>
      <c r="M134" s="1770"/>
      <c r="N134" s="1770"/>
      <c r="O134" s="1300"/>
      <c r="P134" s="1771"/>
      <c r="Q134" s="1771"/>
      <c r="R134" s="1307"/>
      <c r="S134" s="1308"/>
      <c r="T134" s="1308"/>
      <c r="U134" s="1308"/>
      <c r="V134" s="1309"/>
      <c r="W134" s="1237"/>
      <c r="X134" s="1238"/>
      <c r="Y134" s="1237"/>
      <c r="Z134" s="1237"/>
    </row>
    <row r="135" spans="1:26" s="1019" customFormat="1" ht="21" hidden="1" customHeight="1">
      <c r="A135" s="1009"/>
      <c r="B135" s="1303"/>
      <c r="C135" s="1248"/>
      <c r="D135" s="1248"/>
      <c r="E135" s="1020"/>
      <c r="F135" s="1310"/>
      <c r="G135" s="1310"/>
      <c r="H135" s="1020"/>
      <c r="I135" s="1305"/>
      <c r="J135" s="1306"/>
      <c r="K135" s="1020"/>
      <c r="L135" s="1310"/>
      <c r="M135" s="1310"/>
      <c r="N135" s="1310"/>
      <c r="O135" s="1300"/>
      <c r="P135" s="1311"/>
      <c r="Q135" s="1311"/>
      <c r="R135" s="1307"/>
      <c r="S135" s="1308"/>
      <c r="T135" s="1308"/>
      <c r="U135" s="1308"/>
      <c r="V135" s="1309"/>
      <c r="W135" s="1237"/>
      <c r="X135" s="1238"/>
      <c r="Y135" s="1237"/>
      <c r="Z135" s="1237"/>
    </row>
    <row r="136" spans="1:26" s="1019" customFormat="1" ht="23.25" customHeight="1" thickBot="1">
      <c r="A136" s="1309"/>
      <c r="B136" s="1309"/>
      <c r="C136" s="1309"/>
      <c r="D136" s="1309"/>
      <c r="E136" s="1312"/>
      <c r="F136" s="1312"/>
      <c r="G136" s="1312"/>
      <c r="H136" s="1312"/>
      <c r="I136" s="1312"/>
      <c r="J136" s="1312"/>
      <c r="K136" s="1312"/>
      <c r="L136" s="1312"/>
      <c r="M136" s="1312"/>
      <c r="N136" s="1312"/>
      <c r="O136" s="1309"/>
      <c r="P136" s="1313"/>
      <c r="Q136" s="1313"/>
      <c r="R136" s="1308"/>
      <c r="S136" s="1308"/>
      <c r="T136" s="1308"/>
      <c r="U136" s="1308"/>
      <c r="V136" s="1308"/>
      <c r="X136" s="1314"/>
    </row>
    <row r="137" spans="1:26" s="1019" customFormat="1" ht="15.75" customHeight="1">
      <c r="A137" s="1309"/>
      <c r="B137" s="1315" t="s">
        <v>1217</v>
      </c>
      <c r="C137" s="1316"/>
      <c r="D137" s="1317"/>
      <c r="E137" s="1312"/>
      <c r="F137" s="1318" t="str">
        <f>+IF(+ROUND(F140,2)=0,"O K","НЕРАВНЕНИЕ!")</f>
        <v>O K</v>
      </c>
      <c r="G137" s="1319" t="str">
        <f>+IF(+ROUND(G140,2)=0,"O K","НЕРАВНЕНИЕ!")</f>
        <v>O K</v>
      </c>
      <c r="H137" s="1320"/>
      <c r="I137" s="1321" t="str">
        <f>+IF(+ROUND(I140,2)=0,"O K","НЕРАВНЕНИЕ!")</f>
        <v>O K</v>
      </c>
      <c r="J137" s="1322" t="str">
        <f>+IF(+ROUND(J140,2)=0,"O K","НЕРАВНЕНИЕ!")</f>
        <v>O K</v>
      </c>
      <c r="K137" s="1323"/>
      <c r="L137" s="1324" t="str">
        <f>+IF(+ROUND(L140,2)=0,"O K","НЕРАВНЕНИЕ!")</f>
        <v>O K</v>
      </c>
      <c r="M137" s="1325"/>
      <c r="N137" s="1326" t="str">
        <f>+IF(+ROUND(N140,2)=0,"O K","НЕРАВНЕНИЕ!")</f>
        <v>O K</v>
      </c>
      <c r="O137" s="1309"/>
      <c r="P137" s="1327" t="str">
        <f>+IF(+ROUND(P140,2)=0,"O K","НЕРАВНЕНИЕ!")</f>
        <v>O K</v>
      </c>
      <c r="Q137" s="1328" t="str">
        <f>+IF(+ROUND(Q140,2)=0,"O K","НЕРАВНЕНИЕ!")</f>
        <v>O K</v>
      </c>
      <c r="R137" s="1329"/>
      <c r="S137" s="1330"/>
      <c r="T137" s="1330"/>
      <c r="U137" s="1330"/>
      <c r="V137" s="1309"/>
      <c r="X137" s="1314"/>
    </row>
    <row r="138" spans="1:26" s="1019" customFormat="1" ht="15.75" customHeight="1" thickBot="1">
      <c r="A138" s="1309"/>
      <c r="B138" s="1331" t="s">
        <v>1218</v>
      </c>
      <c r="C138" s="1332"/>
      <c r="D138" s="1333"/>
      <c r="E138" s="1312"/>
      <c r="F138" s="1334" t="str">
        <f>+IF(+ROUND(F141,0)=0,"O K","НЕРАВНЕНИЕ!")</f>
        <v>O K</v>
      </c>
      <c r="G138" s="1335" t="str">
        <f>+IF(+ROUND(G141,0)=0,"O K","НЕРАВНЕНИЕ!")</f>
        <v>O K</v>
      </c>
      <c r="H138" s="1320"/>
      <c r="I138" s="1336" t="str">
        <f>+IF(+ROUND(I141,0)=0,"O K","НЕРАВНЕНИЕ!")</f>
        <v>O K</v>
      </c>
      <c r="J138" s="1337" t="str">
        <f>+IF(+ROUND(J141,0)=0,"O K","НЕРАВНЕНИЕ!")</f>
        <v>O K</v>
      </c>
      <c r="K138" s="1323"/>
      <c r="L138" s="1338" t="str">
        <f>+IF(+ROUND(L141,0)=0,"O K","НЕРАВНЕНИЕ!")</f>
        <v>O K</v>
      </c>
      <c r="M138" s="1325"/>
      <c r="N138" s="1339" t="str">
        <f>+IF(+ROUND(N141,0)=0,"O K","НЕРАВНЕНИЕ!")</f>
        <v>O K</v>
      </c>
      <c r="O138" s="1309"/>
      <c r="P138" s="1340" t="str">
        <f>+IF(+ROUND(P141,0)=0,"O K","НЕРАВНЕНИЕ!")</f>
        <v>O K</v>
      </c>
      <c r="Q138" s="1341" t="str">
        <f>+IF(+ROUND(Q141,0)=0,"O K","НЕРАВНЕНИЕ!")</f>
        <v>O K</v>
      </c>
      <c r="R138" s="1329"/>
      <c r="S138" s="1330"/>
      <c r="T138" s="1330"/>
      <c r="U138" s="1330"/>
      <c r="V138" s="1309"/>
      <c r="X138" s="1314"/>
    </row>
    <row r="139" spans="1:26" s="1019" customFormat="1" ht="13.5" thickBot="1">
      <c r="A139" s="1309"/>
      <c r="B139" s="1309"/>
      <c r="C139" s="1309"/>
      <c r="D139" s="1309"/>
      <c r="E139" s="1312"/>
      <c r="F139" s="1325"/>
      <c r="G139" s="1325"/>
      <c r="H139" s="1325"/>
      <c r="I139" s="1342"/>
      <c r="J139" s="1325"/>
      <c r="K139" s="1325"/>
      <c r="L139" s="1342"/>
      <c r="M139" s="1325"/>
      <c r="N139" s="1325"/>
      <c r="O139" s="1309"/>
      <c r="P139" s="1313"/>
      <c r="Q139" s="1313"/>
      <c r="R139" s="1329"/>
      <c r="S139" s="1308"/>
      <c r="T139" s="1308"/>
      <c r="U139" s="1308"/>
      <c r="V139" s="1309"/>
      <c r="X139" s="1314"/>
    </row>
    <row r="140" spans="1:26" s="1019" customFormat="1" ht="15.75">
      <c r="A140" s="1309"/>
      <c r="B140" s="1315" t="s">
        <v>1219</v>
      </c>
      <c r="C140" s="1316"/>
      <c r="D140" s="1317"/>
      <c r="E140" s="1312"/>
      <c r="F140" s="1343">
        <f>+ROUND(F83,0)+ROUND(F84,0)</f>
        <v>0</v>
      </c>
      <c r="G140" s="1344">
        <f>+ROUND(G83,0)+ROUND(G84,0)</f>
        <v>0</v>
      </c>
      <c r="H140" s="1320"/>
      <c r="I140" s="1345">
        <f>+ROUND(I83,0)+ROUND(I84,0)</f>
        <v>0</v>
      </c>
      <c r="J140" s="1346">
        <f>+ROUND(J83,0)+ROUND(J84,0)</f>
        <v>0</v>
      </c>
      <c r="K140" s="1323"/>
      <c r="L140" s="1347">
        <f>+ROUND(L83,0)+ROUND(L84,0)</f>
        <v>0</v>
      </c>
      <c r="M140" s="1325"/>
      <c r="N140" s="1348">
        <f>+ROUND(N83,0)+ROUND(N84,0)</f>
        <v>0</v>
      </c>
      <c r="O140" s="1309"/>
      <c r="P140" s="1349">
        <f>+ROUND(P83,0)+ROUND(P84,0)</f>
        <v>0</v>
      </c>
      <c r="Q140" s="1350">
        <f>+ROUND(Q83,0)+ROUND(Q84,0)</f>
        <v>0</v>
      </c>
      <c r="R140" s="1329"/>
      <c r="S140" s="1308"/>
      <c r="T140" s="1308"/>
      <c r="U140" s="1308"/>
      <c r="V140" s="1309"/>
      <c r="X140" s="1314"/>
    </row>
    <row r="141" spans="1:26" s="1019" customFormat="1" ht="16.5" thickBot="1">
      <c r="A141" s="1309"/>
      <c r="B141" s="1331" t="s">
        <v>1220</v>
      </c>
      <c r="C141" s="1332"/>
      <c r="D141" s="1333"/>
      <c r="E141" s="1312"/>
      <c r="F141" s="1351">
        <f>SUM(+ROUND(F83,0)+ROUND(F101,0)+ROUND(F120,0)+ROUND(F127,0)+ROUND(F129,0)+ROUND(F130,0))-ROUND(F131,0)</f>
        <v>0</v>
      </c>
      <c r="G141" s="1352">
        <f>SUM(+ROUND(G83,0)+ROUND(G101,0)+ROUND(G120,0)+ROUND(G127,0)+ROUND(G129,0)+ROUND(G130,0))-ROUND(G131,0)</f>
        <v>0</v>
      </c>
      <c r="H141" s="1320"/>
      <c r="I141" s="1353">
        <f>SUM(+ROUND(I83,0)+ROUND(I101,0)+ROUND(I120,0)+ROUND(I127,0)+ROUND(I129,0)+ROUND(I130,0))-ROUND(I131,0)</f>
        <v>0</v>
      </c>
      <c r="J141" s="1354">
        <f>SUM(+ROUND(J83,0)+ROUND(J101,0)+ROUND(J120,0)+ROUND(J127,0)+ROUND(J129,0)+ROUND(J130,0))-ROUND(J131,0)</f>
        <v>0</v>
      </c>
      <c r="K141" s="1323"/>
      <c r="L141" s="1355">
        <f>SUM(+ROUND(L83,0)+ROUND(L101,0)+ROUND(L120,0)+ROUND(L127,0)+ROUND(L129,0)+ROUND(L130,0))-ROUND(L131,0)</f>
        <v>0</v>
      </c>
      <c r="M141" s="1325"/>
      <c r="N141" s="1356">
        <f>SUM(+ROUND(N83,0)+ROUND(N101,0)+ROUND(N120,0)+ROUND(N127,0)+ROUND(N129,0)+ROUND(N130,0))-ROUND(N131,0)</f>
        <v>0</v>
      </c>
      <c r="O141" s="1309"/>
      <c r="P141" s="1357">
        <f>SUM(+ROUND(P83,0)+ROUND(P101,0)+ROUND(P120,0)+ROUND(P127,0)+ROUND(P129,0)+ROUND(P130,0))-ROUND(P131,0)</f>
        <v>0</v>
      </c>
      <c r="Q141" s="1358">
        <f>SUM(+ROUND(Q83,0)+ROUND(Q101,0)+ROUND(Q120,0)+ROUND(Q127,0)+ROUND(Q129,0)+ROUND(Q130,0))-ROUND(Q131,0)</f>
        <v>0</v>
      </c>
      <c r="R141" s="1329"/>
      <c r="S141" s="1308"/>
      <c r="T141" s="1308"/>
      <c r="U141" s="1308"/>
      <c r="V141" s="1309"/>
      <c r="X141" s="1314"/>
    </row>
    <row r="142" spans="1:26" s="1019" customFormat="1" ht="12.75">
      <c r="A142" s="1309"/>
      <c r="B142" s="1309"/>
      <c r="C142" s="1309"/>
      <c r="D142" s="1309"/>
      <c r="E142" s="1309"/>
      <c r="F142" s="1312"/>
      <c r="G142" s="1312"/>
      <c r="H142" s="1312"/>
      <c r="I142" s="1312"/>
      <c r="J142" s="1312"/>
      <c r="K142" s="1312"/>
      <c r="L142" s="1312"/>
      <c r="M142" s="1312"/>
      <c r="N142" s="1312"/>
      <c r="O142" s="1309"/>
      <c r="P142" s="1313"/>
      <c r="Q142" s="1313"/>
      <c r="R142" s="1329"/>
      <c r="S142" s="1308"/>
      <c r="T142" s="1308"/>
      <c r="U142" s="1308"/>
      <c r="V142" s="1309"/>
      <c r="X142" s="1314"/>
    </row>
    <row r="143" spans="1:26" s="1019" customFormat="1" ht="12.75">
      <c r="A143" s="1309"/>
      <c r="B143" s="1309"/>
      <c r="C143" s="1309"/>
      <c r="D143" s="1309"/>
      <c r="E143" s="1312"/>
      <c r="F143" s="1312"/>
      <c r="G143" s="1312"/>
      <c r="H143" s="1312"/>
      <c r="I143" s="1312"/>
      <c r="J143" s="1312"/>
      <c r="K143" s="1312"/>
      <c r="L143" s="1312"/>
      <c r="M143" s="1312"/>
      <c r="N143" s="1312"/>
      <c r="O143" s="1309"/>
      <c r="P143" s="1313"/>
      <c r="Q143" s="1313"/>
      <c r="R143" s="1329"/>
      <c r="S143" s="1308"/>
      <c r="T143" s="1308"/>
      <c r="U143" s="1308"/>
      <c r="V143" s="1309"/>
      <c r="X143" s="1314"/>
    </row>
    <row r="144" spans="1:26" s="1019" customFormat="1" ht="12.75">
      <c r="A144" s="1309"/>
      <c r="B144" s="1309"/>
      <c r="C144" s="1309"/>
      <c r="D144" s="1309"/>
      <c r="E144" s="1312"/>
      <c r="F144" s="1312"/>
      <c r="G144" s="1312"/>
      <c r="H144" s="1312"/>
      <c r="I144" s="1312"/>
      <c r="J144" s="1312"/>
      <c r="K144" s="1312"/>
      <c r="L144" s="1312"/>
      <c r="M144" s="1312"/>
      <c r="N144" s="1312"/>
      <c r="O144" s="1309"/>
      <c r="P144" s="1313"/>
      <c r="Q144" s="1313"/>
      <c r="R144" s="1329"/>
      <c r="S144" s="1308"/>
      <c r="T144" s="1308"/>
      <c r="U144" s="1308"/>
      <c r="V144" s="1309"/>
      <c r="X144" s="1314"/>
    </row>
    <row r="145" spans="1:24" s="1019" customFormat="1" ht="12.75">
      <c r="A145" s="1309"/>
      <c r="B145" s="1309"/>
      <c r="C145" s="1309"/>
      <c r="D145" s="1309"/>
      <c r="E145" s="1312"/>
      <c r="F145" s="1312"/>
      <c r="G145" s="1312"/>
      <c r="H145" s="1312"/>
      <c r="I145" s="1312"/>
      <c r="J145" s="1312"/>
      <c r="K145" s="1312"/>
      <c r="L145" s="1312"/>
      <c r="M145" s="1312"/>
      <c r="N145" s="1312"/>
      <c r="O145" s="1309"/>
      <c r="P145" s="1313"/>
      <c r="Q145" s="1313"/>
      <c r="R145" s="1329"/>
      <c r="S145" s="1308"/>
      <c r="T145" s="1308"/>
      <c r="U145" s="1308"/>
      <c r="V145" s="1309"/>
      <c r="X145" s="1314"/>
    </row>
    <row r="146" spans="1:24" s="1019" customFormat="1" ht="12.75">
      <c r="A146" s="1309"/>
      <c r="B146" s="1309"/>
      <c r="C146" s="1309"/>
      <c r="D146" s="1309"/>
      <c r="E146" s="1312"/>
      <c r="F146" s="1312"/>
      <c r="G146" s="1312"/>
      <c r="H146" s="1312"/>
      <c r="I146" s="1312"/>
      <c r="J146" s="1312"/>
      <c r="K146" s="1312"/>
      <c r="L146" s="1312"/>
      <c r="M146" s="1312"/>
      <c r="N146" s="1312"/>
      <c r="O146" s="1309"/>
      <c r="P146" s="1313"/>
      <c r="Q146" s="1313"/>
      <c r="R146" s="1329"/>
      <c r="S146" s="1308"/>
      <c r="T146" s="1308"/>
      <c r="U146" s="1308"/>
      <c r="V146" s="1309"/>
      <c r="X146" s="1314"/>
    </row>
    <row r="147" spans="1:24" s="1019" customFormat="1" ht="12.75">
      <c r="A147" s="1309"/>
      <c r="B147" s="1309"/>
      <c r="C147" s="1309"/>
      <c r="D147" s="1309"/>
      <c r="E147" s="1312"/>
      <c r="F147" s="1312"/>
      <c r="G147" s="1312"/>
      <c r="H147" s="1312"/>
      <c r="I147" s="1312"/>
      <c r="J147" s="1312"/>
      <c r="K147" s="1312"/>
      <c r="L147" s="1312"/>
      <c r="M147" s="1312"/>
      <c r="N147" s="1312"/>
      <c r="O147" s="1309"/>
      <c r="P147" s="1313"/>
      <c r="Q147" s="1313"/>
      <c r="R147" s="1329"/>
      <c r="S147" s="1308"/>
      <c r="T147" s="1308"/>
      <c r="U147" s="1308"/>
      <c r="V147" s="1309"/>
      <c r="X147" s="1314"/>
    </row>
    <row r="148" spans="1:24" s="1019" customFormat="1" ht="12.75">
      <c r="A148" s="1309"/>
      <c r="B148" s="1309"/>
      <c r="C148" s="1309"/>
      <c r="D148" s="1309"/>
      <c r="E148" s="1312"/>
      <c r="F148" s="1312"/>
      <c r="G148" s="1312"/>
      <c r="H148" s="1312"/>
      <c r="I148" s="1312"/>
      <c r="J148" s="1312"/>
      <c r="K148" s="1312"/>
      <c r="L148" s="1312"/>
      <c r="M148" s="1312"/>
      <c r="N148" s="1312"/>
      <c r="O148" s="1309"/>
      <c r="P148" s="1313"/>
      <c r="Q148" s="1313"/>
      <c r="R148" s="1329"/>
      <c r="S148" s="1308"/>
      <c r="T148" s="1308"/>
      <c r="U148" s="1308"/>
      <c r="V148" s="1309"/>
      <c r="X148" s="1314"/>
    </row>
    <row r="149" spans="1:24" s="1019" customFormat="1" ht="12.75">
      <c r="A149" s="1309"/>
      <c r="B149" s="1309"/>
      <c r="C149" s="1309"/>
      <c r="D149" s="1309"/>
      <c r="E149" s="1312"/>
      <c r="F149" s="1312"/>
      <c r="G149" s="1312"/>
      <c r="H149" s="1312"/>
      <c r="I149" s="1312"/>
      <c r="J149" s="1312"/>
      <c r="K149" s="1312"/>
      <c r="L149" s="1312"/>
      <c r="M149" s="1312"/>
      <c r="N149" s="1312"/>
      <c r="O149" s="1309"/>
      <c r="P149" s="1313"/>
      <c r="Q149" s="1313"/>
      <c r="R149" s="1329"/>
      <c r="S149" s="1308"/>
      <c r="T149" s="1308"/>
      <c r="U149" s="1308"/>
      <c r="V149" s="1309"/>
      <c r="X149" s="1314"/>
    </row>
    <row r="150" spans="1:24" s="1019" customFormat="1" ht="12.75">
      <c r="A150" s="1309"/>
      <c r="B150" s="1309"/>
      <c r="C150" s="1309"/>
      <c r="D150" s="1309"/>
      <c r="E150" s="1312"/>
      <c r="F150" s="1312"/>
      <c r="G150" s="1312"/>
      <c r="H150" s="1312"/>
      <c r="I150" s="1312"/>
      <c r="J150" s="1312"/>
      <c r="K150" s="1312"/>
      <c r="L150" s="1312"/>
      <c r="M150" s="1312"/>
      <c r="N150" s="1312"/>
      <c r="O150" s="1309"/>
      <c r="P150" s="1313"/>
      <c r="Q150" s="1313"/>
      <c r="R150" s="1329"/>
      <c r="S150" s="1308"/>
      <c r="T150" s="1308"/>
      <c r="U150" s="1308"/>
      <c r="V150" s="1309"/>
      <c r="X150" s="1314"/>
    </row>
    <row r="151" spans="1:24" s="1019" customFormat="1" ht="12.75">
      <c r="A151" s="1309"/>
      <c r="B151" s="1309"/>
      <c r="C151" s="1309"/>
      <c r="D151" s="1309"/>
      <c r="E151" s="1312"/>
      <c r="F151" s="1312"/>
      <c r="G151" s="1312"/>
      <c r="H151" s="1312"/>
      <c r="I151" s="1312"/>
      <c r="J151" s="1312"/>
      <c r="K151" s="1312"/>
      <c r="L151" s="1312"/>
      <c r="M151" s="1312"/>
      <c r="N151" s="1312"/>
      <c r="O151" s="1309"/>
      <c r="P151" s="1313"/>
      <c r="Q151" s="1313"/>
      <c r="R151" s="1329"/>
      <c r="S151" s="1308"/>
      <c r="T151" s="1308"/>
      <c r="U151" s="1308"/>
      <c r="V151" s="1309"/>
      <c r="X151" s="1314"/>
    </row>
    <row r="152" spans="1:24" s="1019" customFormat="1" ht="12.75">
      <c r="A152" s="1309"/>
      <c r="B152" s="1309"/>
      <c r="C152" s="1309"/>
      <c r="D152" s="1309"/>
      <c r="E152" s="1312"/>
      <c r="F152" s="1312"/>
      <c r="G152" s="1312"/>
      <c r="H152" s="1312"/>
      <c r="I152" s="1312"/>
      <c r="J152" s="1312"/>
      <c r="K152" s="1312"/>
      <c r="L152" s="1312"/>
      <c r="M152" s="1312"/>
      <c r="N152" s="1312"/>
      <c r="O152" s="1309"/>
      <c r="P152" s="1313"/>
      <c r="Q152" s="1313"/>
      <c r="R152" s="1329"/>
      <c r="S152" s="1308"/>
      <c r="T152" s="1308"/>
      <c r="U152" s="1308"/>
      <c r="V152" s="1309"/>
      <c r="X152" s="1314"/>
    </row>
    <row r="153" spans="1:24" s="1019" customFormat="1" ht="12.75">
      <c r="A153" s="1309"/>
      <c r="B153" s="1309"/>
      <c r="C153" s="1309"/>
      <c r="D153" s="1309"/>
      <c r="E153" s="1312"/>
      <c r="F153" s="1312"/>
      <c r="G153" s="1312"/>
      <c r="H153" s="1312"/>
      <c r="I153" s="1312"/>
      <c r="J153" s="1312"/>
      <c r="K153" s="1312"/>
      <c r="L153" s="1312"/>
      <c r="M153" s="1312"/>
      <c r="N153" s="1312"/>
      <c r="O153" s="1309"/>
      <c r="P153" s="1313"/>
      <c r="Q153" s="1313"/>
      <c r="R153" s="1329"/>
      <c r="S153" s="1308"/>
      <c r="T153" s="1308"/>
      <c r="U153" s="1308"/>
      <c r="V153" s="1309"/>
      <c r="X153" s="1314"/>
    </row>
    <row r="154" spans="1:24" s="1019" customFormat="1" ht="12.75">
      <c r="A154" s="1309"/>
      <c r="B154" s="1309"/>
      <c r="C154" s="1309"/>
      <c r="D154" s="1309"/>
      <c r="E154" s="1312"/>
      <c r="F154" s="1312"/>
      <c r="G154" s="1312"/>
      <c r="H154" s="1312"/>
      <c r="I154" s="1312"/>
      <c r="J154" s="1312"/>
      <c r="K154" s="1312"/>
      <c r="L154" s="1312"/>
      <c r="M154" s="1312"/>
      <c r="N154" s="1312"/>
      <c r="O154" s="1309"/>
      <c r="P154" s="1313"/>
      <c r="Q154" s="1313"/>
      <c r="R154" s="1329"/>
      <c r="S154" s="1308"/>
      <c r="T154" s="1308"/>
      <c r="U154" s="1308"/>
      <c r="V154" s="1309"/>
      <c r="X154" s="1314"/>
    </row>
    <row r="155" spans="1:24" s="1019" customFormat="1" ht="12.75">
      <c r="A155" s="1309"/>
      <c r="B155" s="1309"/>
      <c r="C155" s="1309"/>
      <c r="D155" s="1309"/>
      <c r="E155" s="1312"/>
      <c r="F155" s="1312"/>
      <c r="G155" s="1312"/>
      <c r="H155" s="1312"/>
      <c r="I155" s="1312"/>
      <c r="J155" s="1312"/>
      <c r="K155" s="1312"/>
      <c r="L155" s="1312"/>
      <c r="M155" s="1312"/>
      <c r="N155" s="1312"/>
      <c r="O155" s="1309"/>
      <c r="P155" s="1313"/>
      <c r="Q155" s="1313"/>
      <c r="R155" s="1329"/>
      <c r="S155" s="1308"/>
      <c r="T155" s="1308"/>
      <c r="U155" s="1308"/>
      <c r="V155" s="1309"/>
      <c r="X155" s="1314"/>
    </row>
    <row r="156" spans="1:24" s="1019" customFormat="1" ht="12.75">
      <c r="A156" s="1309"/>
      <c r="B156" s="1309"/>
      <c r="C156" s="1309"/>
      <c r="D156" s="1309"/>
      <c r="E156" s="1312"/>
      <c r="F156" s="1312"/>
      <c r="G156" s="1312"/>
      <c r="H156" s="1312"/>
      <c r="I156" s="1312"/>
      <c r="J156" s="1312"/>
      <c r="K156" s="1312"/>
      <c r="L156" s="1312"/>
      <c r="M156" s="1312"/>
      <c r="N156" s="1312"/>
      <c r="O156" s="1309"/>
      <c r="P156" s="1313"/>
      <c r="Q156" s="1313"/>
      <c r="R156" s="1329"/>
      <c r="S156" s="1308"/>
      <c r="T156" s="1308"/>
      <c r="U156" s="1308"/>
      <c r="V156" s="1309"/>
      <c r="X156" s="1314"/>
    </row>
    <row r="157" spans="1:24" s="1019" customFormat="1" ht="12.75">
      <c r="A157" s="1309"/>
      <c r="B157" s="1309"/>
      <c r="C157" s="1309"/>
      <c r="D157" s="1309"/>
      <c r="E157" s="1312"/>
      <c r="F157" s="1312"/>
      <c r="G157" s="1312"/>
      <c r="H157" s="1312"/>
      <c r="I157" s="1312"/>
      <c r="J157" s="1312"/>
      <c r="K157" s="1312"/>
      <c r="L157" s="1312"/>
      <c r="M157" s="1312"/>
      <c r="N157" s="1312"/>
      <c r="O157" s="1309"/>
      <c r="P157" s="1313"/>
      <c r="Q157" s="1313"/>
      <c r="R157" s="1329"/>
      <c r="S157" s="1308"/>
      <c r="T157" s="1308"/>
      <c r="U157" s="1308"/>
      <c r="V157" s="1309"/>
      <c r="X157" s="1314"/>
    </row>
    <row r="158" spans="1:24" s="1019" customFormat="1" ht="12.75">
      <c r="A158" s="1309"/>
      <c r="B158" s="1309"/>
      <c r="C158" s="1309"/>
      <c r="D158" s="1309"/>
      <c r="E158" s="1312"/>
      <c r="F158" s="1312"/>
      <c r="G158" s="1312"/>
      <c r="H158" s="1312"/>
      <c r="I158" s="1312"/>
      <c r="J158" s="1312"/>
      <c r="K158" s="1312"/>
      <c r="L158" s="1312"/>
      <c r="M158" s="1312"/>
      <c r="N158" s="1312"/>
      <c r="O158" s="1309"/>
      <c r="P158" s="1313"/>
      <c r="Q158" s="1313"/>
      <c r="R158" s="1329"/>
      <c r="S158" s="1308"/>
      <c r="T158" s="1308"/>
      <c r="U158" s="1308"/>
      <c r="V158" s="1309"/>
      <c r="X158" s="1314"/>
    </row>
    <row r="159" spans="1:24" s="1019" customFormat="1" ht="12.75">
      <c r="A159" s="1309"/>
      <c r="B159" s="1309"/>
      <c r="C159" s="1309"/>
      <c r="D159" s="1309"/>
      <c r="E159" s="1312"/>
      <c r="F159" s="1312"/>
      <c r="G159" s="1312"/>
      <c r="H159" s="1312"/>
      <c r="I159" s="1312"/>
      <c r="J159" s="1312"/>
      <c r="K159" s="1312"/>
      <c r="L159" s="1312"/>
      <c r="M159" s="1312"/>
      <c r="N159" s="1312"/>
      <c r="O159" s="1309"/>
      <c r="P159" s="1313"/>
      <c r="Q159" s="1313"/>
      <c r="R159" s="1329"/>
      <c r="S159" s="1308"/>
      <c r="T159" s="1308"/>
      <c r="U159" s="1308"/>
      <c r="V159" s="1309"/>
      <c r="X159" s="1314"/>
    </row>
    <row r="160" spans="1:24" s="1019" customFormat="1" ht="12.75">
      <c r="A160" s="1309"/>
      <c r="B160" s="1309"/>
      <c r="C160" s="1309"/>
      <c r="D160" s="1309"/>
      <c r="E160" s="1312"/>
      <c r="F160" s="1312"/>
      <c r="G160" s="1312"/>
      <c r="H160" s="1312"/>
      <c r="I160" s="1312"/>
      <c r="J160" s="1312"/>
      <c r="K160" s="1312"/>
      <c r="L160" s="1312"/>
      <c r="M160" s="1312"/>
      <c r="N160" s="1312"/>
      <c r="O160" s="1309"/>
      <c r="P160" s="1313"/>
      <c r="Q160" s="1313"/>
      <c r="R160" s="1329"/>
      <c r="S160" s="1308"/>
      <c r="T160" s="1308"/>
      <c r="U160" s="1308"/>
      <c r="V160" s="1309"/>
      <c r="X160" s="1314"/>
    </row>
    <row r="161" spans="1:24" s="1019" customFormat="1" ht="12.75">
      <c r="A161" s="1309"/>
      <c r="B161" s="1309"/>
      <c r="C161" s="1309"/>
      <c r="D161" s="1309"/>
      <c r="E161" s="1312"/>
      <c r="F161" s="1312"/>
      <c r="G161" s="1312"/>
      <c r="H161" s="1312"/>
      <c r="I161" s="1312"/>
      <c r="J161" s="1312"/>
      <c r="K161" s="1312"/>
      <c r="L161" s="1312"/>
      <c r="M161" s="1312"/>
      <c r="N161" s="1312"/>
      <c r="O161" s="1309"/>
      <c r="P161" s="1313"/>
      <c r="Q161" s="1313"/>
      <c r="R161" s="1329"/>
      <c r="S161" s="1308"/>
      <c r="T161" s="1308"/>
      <c r="U161" s="1308"/>
      <c r="V161" s="1309"/>
      <c r="X161" s="1314"/>
    </row>
    <row r="162" spans="1:24" s="1019" customFormat="1" ht="12.75">
      <c r="A162" s="1309"/>
      <c r="B162" s="1309"/>
      <c r="C162" s="1309"/>
      <c r="D162" s="1309"/>
      <c r="E162" s="1312"/>
      <c r="F162" s="1312"/>
      <c r="G162" s="1312"/>
      <c r="H162" s="1312"/>
      <c r="I162" s="1312"/>
      <c r="J162" s="1312"/>
      <c r="K162" s="1312"/>
      <c r="L162" s="1312"/>
      <c r="M162" s="1312"/>
      <c r="N162" s="1312"/>
      <c r="O162" s="1309"/>
      <c r="P162" s="1313"/>
      <c r="Q162" s="1313"/>
      <c r="R162" s="1329"/>
      <c r="S162" s="1308"/>
      <c r="T162" s="1308"/>
      <c r="U162" s="1308"/>
      <c r="V162" s="1309"/>
      <c r="X162" s="1314"/>
    </row>
    <row r="163" spans="1:24" s="1019" customFormat="1" ht="12.75">
      <c r="A163" s="1309"/>
      <c r="B163" s="1309"/>
      <c r="C163" s="1309"/>
      <c r="D163" s="1309"/>
      <c r="E163" s="1312"/>
      <c r="F163" s="1312"/>
      <c r="G163" s="1312"/>
      <c r="H163" s="1312"/>
      <c r="I163" s="1312"/>
      <c r="J163" s="1312"/>
      <c r="K163" s="1312"/>
      <c r="L163" s="1312"/>
      <c r="M163" s="1312"/>
      <c r="N163" s="1312"/>
      <c r="O163" s="1309"/>
      <c r="P163" s="1313"/>
      <c r="Q163" s="1313"/>
      <c r="R163" s="1329"/>
      <c r="S163" s="1308"/>
      <c r="T163" s="1308"/>
      <c r="U163" s="1308"/>
      <c r="V163" s="1309"/>
      <c r="X163" s="1314"/>
    </row>
    <row r="164" spans="1:24" s="1019" customFormat="1" ht="12.75">
      <c r="A164" s="1309"/>
      <c r="B164" s="1309"/>
      <c r="C164" s="1309"/>
      <c r="D164" s="1309"/>
      <c r="E164" s="1312"/>
      <c r="F164" s="1312"/>
      <c r="G164" s="1312"/>
      <c r="H164" s="1312"/>
      <c r="I164" s="1312"/>
      <c r="J164" s="1312"/>
      <c r="K164" s="1312"/>
      <c r="L164" s="1312"/>
      <c r="M164" s="1312"/>
      <c r="N164" s="1312"/>
      <c r="O164" s="1309"/>
      <c r="P164" s="1313"/>
      <c r="Q164" s="1313"/>
      <c r="R164" s="1329"/>
      <c r="S164" s="1308"/>
      <c r="T164" s="1308"/>
      <c r="U164" s="1308"/>
      <c r="V164" s="1309"/>
      <c r="X164" s="1314"/>
    </row>
    <row r="165" spans="1:24" s="1019" customFormat="1" ht="12.75">
      <c r="A165" s="1309"/>
      <c r="B165" s="1309"/>
      <c r="C165" s="1309"/>
      <c r="D165" s="1309"/>
      <c r="E165" s="1312"/>
      <c r="F165" s="1312"/>
      <c r="G165" s="1312"/>
      <c r="H165" s="1312"/>
      <c r="I165" s="1312"/>
      <c r="J165" s="1312"/>
      <c r="K165" s="1312"/>
      <c r="L165" s="1312"/>
      <c r="M165" s="1312"/>
      <c r="N165" s="1312"/>
      <c r="O165" s="1309"/>
      <c r="P165" s="1313"/>
      <c r="Q165" s="1313"/>
      <c r="R165" s="1329"/>
      <c r="S165" s="1308"/>
      <c r="T165" s="1308"/>
      <c r="U165" s="1308"/>
      <c r="V165" s="1309"/>
      <c r="X165" s="1314"/>
    </row>
    <row r="166" spans="1:24" s="1019" customFormat="1" ht="12.75">
      <c r="A166" s="1309"/>
      <c r="B166" s="1309"/>
      <c r="C166" s="1309"/>
      <c r="D166" s="1309"/>
      <c r="E166" s="1312"/>
      <c r="F166" s="1312"/>
      <c r="G166" s="1312"/>
      <c r="H166" s="1312"/>
      <c r="I166" s="1312"/>
      <c r="J166" s="1312"/>
      <c r="K166" s="1312"/>
      <c r="L166" s="1312"/>
      <c r="M166" s="1312"/>
      <c r="N166" s="1312"/>
      <c r="O166" s="1309"/>
      <c r="P166" s="1313"/>
      <c r="Q166" s="1313"/>
      <c r="R166" s="1329"/>
      <c r="S166" s="1308"/>
      <c r="T166" s="1308"/>
      <c r="U166" s="1308"/>
      <c r="V166" s="1309"/>
      <c r="X166" s="1314"/>
    </row>
    <row r="167" spans="1:24" s="1019" customFormat="1" ht="12.75">
      <c r="A167" s="1309"/>
      <c r="B167" s="1309"/>
      <c r="C167" s="1309"/>
      <c r="D167" s="1309"/>
      <c r="E167" s="1312"/>
      <c r="F167" s="1312"/>
      <c r="G167" s="1312"/>
      <c r="H167" s="1312"/>
      <c r="I167" s="1312"/>
      <c r="J167" s="1312"/>
      <c r="K167" s="1312"/>
      <c r="L167" s="1312"/>
      <c r="M167" s="1312"/>
      <c r="N167" s="1312"/>
      <c r="O167" s="1309"/>
      <c r="P167" s="1313"/>
      <c r="Q167" s="1313"/>
      <c r="R167" s="1329"/>
      <c r="S167" s="1308"/>
      <c r="T167" s="1308"/>
      <c r="U167" s="1308"/>
      <c r="V167" s="1309"/>
      <c r="X167" s="1314"/>
    </row>
    <row r="168" spans="1:24" s="1019" customFormat="1" ht="12.75">
      <c r="A168" s="1309"/>
      <c r="B168" s="1309"/>
      <c r="C168" s="1309"/>
      <c r="D168" s="1309"/>
      <c r="E168" s="1312"/>
      <c r="F168" s="1312"/>
      <c r="G168" s="1312"/>
      <c r="H168" s="1312"/>
      <c r="I168" s="1312"/>
      <c r="J168" s="1312"/>
      <c r="K168" s="1312"/>
      <c r="L168" s="1312"/>
      <c r="M168" s="1312"/>
      <c r="N168" s="1312"/>
      <c r="O168" s="1309"/>
      <c r="P168" s="1313"/>
      <c r="Q168" s="1313"/>
      <c r="R168" s="1329"/>
      <c r="S168" s="1308"/>
      <c r="T168" s="1308"/>
      <c r="U168" s="1308"/>
      <c r="V168" s="1309"/>
      <c r="X168" s="1314"/>
    </row>
    <row r="169" spans="1:24" s="1019" customFormat="1" ht="12.75">
      <c r="A169" s="1309"/>
      <c r="B169" s="1309"/>
      <c r="C169" s="1309"/>
      <c r="D169" s="1309"/>
      <c r="E169" s="1312"/>
      <c r="F169" s="1312"/>
      <c r="G169" s="1312"/>
      <c r="H169" s="1312"/>
      <c r="I169" s="1312"/>
      <c r="J169" s="1312"/>
      <c r="K169" s="1312"/>
      <c r="L169" s="1312"/>
      <c r="M169" s="1312"/>
      <c r="N169" s="1312"/>
      <c r="O169" s="1309"/>
      <c r="P169" s="1313"/>
      <c r="Q169" s="1313"/>
      <c r="R169" s="1329"/>
      <c r="S169" s="1308"/>
      <c r="T169" s="1308"/>
      <c r="U169" s="1308"/>
      <c r="V169" s="1309"/>
      <c r="X169" s="1314"/>
    </row>
    <row r="170" spans="1:24" s="1019" customFormat="1" ht="12.75">
      <c r="A170" s="1309"/>
      <c r="B170" s="1309"/>
      <c r="C170" s="1309"/>
      <c r="D170" s="1309"/>
      <c r="E170" s="1312"/>
      <c r="F170" s="1312"/>
      <c r="G170" s="1312"/>
      <c r="H170" s="1312"/>
      <c r="I170" s="1312"/>
      <c r="J170" s="1312"/>
      <c r="K170" s="1312"/>
      <c r="L170" s="1312"/>
      <c r="M170" s="1312"/>
      <c r="N170" s="1312"/>
      <c r="O170" s="1309"/>
      <c r="P170" s="1313"/>
      <c r="Q170" s="1313"/>
      <c r="R170" s="1329"/>
      <c r="S170" s="1308"/>
      <c r="T170" s="1308"/>
      <c r="U170" s="1308"/>
      <c r="V170" s="1309"/>
      <c r="X170" s="1314"/>
    </row>
    <row r="171" spans="1:24" s="1019" customFormat="1" ht="12.75">
      <c r="A171" s="1309"/>
      <c r="B171" s="1309"/>
      <c r="C171" s="1309"/>
      <c r="D171" s="1309"/>
      <c r="E171" s="1312"/>
      <c r="F171" s="1312"/>
      <c r="G171" s="1312"/>
      <c r="H171" s="1312"/>
      <c r="I171" s="1312"/>
      <c r="J171" s="1312"/>
      <c r="K171" s="1312"/>
      <c r="L171" s="1312"/>
      <c r="M171" s="1312"/>
      <c r="N171" s="1312"/>
      <c r="O171" s="1309"/>
      <c r="P171" s="1313"/>
      <c r="Q171" s="1313"/>
      <c r="R171" s="1329"/>
      <c r="S171" s="1308"/>
      <c r="T171" s="1308"/>
      <c r="U171" s="1308"/>
      <c r="V171" s="1309"/>
      <c r="X171" s="1314"/>
    </row>
    <row r="172" spans="1:24" s="1019" customFormat="1" ht="12.75">
      <c r="A172" s="1309"/>
      <c r="B172" s="1309"/>
      <c r="C172" s="1309"/>
      <c r="D172" s="1309"/>
      <c r="E172" s="1312"/>
      <c r="F172" s="1312"/>
      <c r="G172" s="1312"/>
      <c r="H172" s="1312"/>
      <c r="I172" s="1312"/>
      <c r="J172" s="1312"/>
      <c r="K172" s="1312"/>
      <c r="L172" s="1312"/>
      <c r="M172" s="1312"/>
      <c r="N172" s="1312"/>
      <c r="O172" s="1309"/>
      <c r="P172" s="1313"/>
      <c r="Q172" s="1313"/>
      <c r="R172" s="1329"/>
      <c r="S172" s="1308"/>
      <c r="T172" s="1308"/>
      <c r="U172" s="1308"/>
      <c r="V172" s="1309"/>
      <c r="X172" s="1314"/>
    </row>
    <row r="173" spans="1:24" s="1019" customFormat="1" ht="12.75">
      <c r="A173" s="1309"/>
      <c r="B173" s="1309"/>
      <c r="C173" s="1309"/>
      <c r="D173" s="1309"/>
      <c r="E173" s="1312"/>
      <c r="F173" s="1312"/>
      <c r="G173" s="1312"/>
      <c r="H173" s="1312"/>
      <c r="I173" s="1312"/>
      <c r="J173" s="1312"/>
      <c r="K173" s="1312"/>
      <c r="L173" s="1312"/>
      <c r="M173" s="1312"/>
      <c r="N173" s="1312"/>
      <c r="O173" s="1309"/>
      <c r="P173" s="1313"/>
      <c r="Q173" s="1313"/>
      <c r="R173" s="1329"/>
      <c r="S173" s="1308"/>
      <c r="T173" s="1308"/>
      <c r="U173" s="1308"/>
      <c r="V173" s="1309"/>
      <c r="X173" s="1314"/>
    </row>
    <row r="174" spans="1:24" s="1019" customFormat="1" ht="12.75">
      <c r="A174" s="1309"/>
      <c r="B174" s="1309"/>
      <c r="C174" s="1309"/>
      <c r="D174" s="1309"/>
      <c r="E174" s="1312"/>
      <c r="F174" s="1312"/>
      <c r="G174" s="1312"/>
      <c r="H174" s="1312"/>
      <c r="I174" s="1312"/>
      <c r="J174" s="1312"/>
      <c r="K174" s="1312"/>
      <c r="L174" s="1312"/>
      <c r="M174" s="1312"/>
      <c r="N174" s="1312"/>
      <c r="O174" s="1309"/>
      <c r="P174" s="1313"/>
      <c r="Q174" s="1313"/>
      <c r="R174" s="1329"/>
      <c r="S174" s="1308"/>
      <c r="T174" s="1308"/>
      <c r="U174" s="1308"/>
      <c r="V174" s="1309"/>
      <c r="X174" s="1314"/>
    </row>
    <row r="175" spans="1:24" s="1019" customFormat="1" ht="12.75">
      <c r="A175" s="1309"/>
      <c r="B175" s="1309"/>
      <c r="C175" s="1309"/>
      <c r="D175" s="1309"/>
      <c r="E175" s="1312"/>
      <c r="F175" s="1312"/>
      <c r="G175" s="1312"/>
      <c r="H175" s="1312"/>
      <c r="I175" s="1312"/>
      <c r="J175" s="1312"/>
      <c r="K175" s="1312"/>
      <c r="L175" s="1312"/>
      <c r="M175" s="1312"/>
      <c r="N175" s="1312"/>
      <c r="O175" s="1309"/>
      <c r="P175" s="1313"/>
      <c r="Q175" s="1313"/>
      <c r="R175" s="1329"/>
      <c r="S175" s="1308"/>
      <c r="T175" s="1308"/>
      <c r="U175" s="1308"/>
      <c r="V175" s="1309"/>
      <c r="X175" s="1314"/>
    </row>
    <row r="176" spans="1:24" s="1019" customFormat="1" ht="12.75">
      <c r="A176" s="1309"/>
      <c r="B176" s="1309"/>
      <c r="C176" s="1309"/>
      <c r="D176" s="1309"/>
      <c r="E176" s="1312"/>
      <c r="F176" s="1312"/>
      <c r="G176" s="1312"/>
      <c r="H176" s="1312"/>
      <c r="I176" s="1312"/>
      <c r="J176" s="1312"/>
      <c r="K176" s="1312"/>
      <c r="L176" s="1312"/>
      <c r="M176" s="1312"/>
      <c r="N176" s="1312"/>
      <c r="O176" s="1309"/>
      <c r="P176" s="1313"/>
      <c r="Q176" s="1313"/>
      <c r="R176" s="1329"/>
      <c r="S176" s="1308"/>
      <c r="T176" s="1308"/>
      <c r="U176" s="1308"/>
      <c r="V176" s="1309"/>
      <c r="X176" s="1314"/>
    </row>
    <row r="177" spans="1:24" s="1019" customFormat="1" ht="12.75">
      <c r="A177" s="1309"/>
      <c r="B177" s="1309"/>
      <c r="C177" s="1309"/>
      <c r="D177" s="1309"/>
      <c r="E177" s="1312"/>
      <c r="F177" s="1312"/>
      <c r="G177" s="1312"/>
      <c r="H177" s="1312"/>
      <c r="I177" s="1312"/>
      <c r="J177" s="1312"/>
      <c r="K177" s="1312"/>
      <c r="L177" s="1312"/>
      <c r="M177" s="1312"/>
      <c r="N177" s="1312"/>
      <c r="O177" s="1309"/>
      <c r="P177" s="1313"/>
      <c r="Q177" s="1313"/>
      <c r="R177" s="1329"/>
      <c r="S177" s="1308"/>
      <c r="T177" s="1308"/>
      <c r="U177" s="1308"/>
      <c r="V177" s="1309"/>
      <c r="X177" s="1314"/>
    </row>
    <row r="178" spans="1:24" s="1019" customFormat="1" ht="12.75">
      <c r="A178" s="1309"/>
      <c r="B178" s="1309"/>
      <c r="C178" s="1309"/>
      <c r="D178" s="1309"/>
      <c r="E178" s="1312"/>
      <c r="F178" s="1312"/>
      <c r="G178" s="1312"/>
      <c r="H178" s="1312"/>
      <c r="I178" s="1312"/>
      <c r="J178" s="1312"/>
      <c r="K178" s="1312"/>
      <c r="L178" s="1312"/>
      <c r="M178" s="1312"/>
      <c r="N178" s="1312"/>
      <c r="O178" s="1309"/>
      <c r="P178" s="1313"/>
      <c r="Q178" s="1313"/>
      <c r="R178" s="1329"/>
      <c r="S178" s="1308"/>
      <c r="T178" s="1308"/>
      <c r="U178" s="1308"/>
      <c r="V178" s="1309"/>
      <c r="X178" s="1314"/>
    </row>
    <row r="179" spans="1:24" s="1019" customFormat="1" ht="12.75">
      <c r="A179" s="1309"/>
      <c r="B179" s="1309"/>
      <c r="C179" s="1309"/>
      <c r="D179" s="1309"/>
      <c r="E179" s="1312"/>
      <c r="F179" s="1312"/>
      <c r="G179" s="1312"/>
      <c r="H179" s="1312"/>
      <c r="I179" s="1312"/>
      <c r="J179" s="1312"/>
      <c r="K179" s="1312"/>
      <c r="L179" s="1312"/>
      <c r="M179" s="1312"/>
      <c r="N179" s="1312"/>
      <c r="O179" s="1309"/>
      <c r="P179" s="1313"/>
      <c r="Q179" s="1313"/>
      <c r="R179" s="1329"/>
      <c r="S179" s="1308"/>
      <c r="T179" s="1308"/>
      <c r="U179" s="1308"/>
      <c r="V179" s="1309"/>
      <c r="X179" s="1314"/>
    </row>
    <row r="180" spans="1:24" s="1019" customFormat="1" ht="12.75">
      <c r="A180" s="1309"/>
      <c r="B180" s="1309"/>
      <c r="C180" s="1309"/>
      <c r="D180" s="1309"/>
      <c r="E180" s="1312"/>
      <c r="F180" s="1312"/>
      <c r="G180" s="1312"/>
      <c r="H180" s="1312"/>
      <c r="I180" s="1312"/>
      <c r="J180" s="1312"/>
      <c r="K180" s="1312"/>
      <c r="L180" s="1312"/>
      <c r="M180" s="1312"/>
      <c r="N180" s="1312"/>
      <c r="O180" s="1309"/>
      <c r="P180" s="1313"/>
      <c r="Q180" s="1313"/>
      <c r="R180" s="1329"/>
      <c r="S180" s="1308"/>
      <c r="T180" s="1308"/>
      <c r="U180" s="1308"/>
      <c r="V180" s="1309"/>
      <c r="X180" s="1314"/>
    </row>
    <row r="181" spans="1:24" s="1019" customFormat="1" ht="12.75">
      <c r="A181" s="1309"/>
      <c r="B181" s="1309"/>
      <c r="C181" s="1309"/>
      <c r="D181" s="1309"/>
      <c r="E181" s="1312"/>
      <c r="F181" s="1312"/>
      <c r="G181" s="1312"/>
      <c r="H181" s="1312"/>
      <c r="I181" s="1312"/>
      <c r="J181" s="1312"/>
      <c r="K181" s="1312"/>
      <c r="L181" s="1312"/>
      <c r="M181" s="1312"/>
      <c r="N181" s="1312"/>
      <c r="O181" s="1309"/>
      <c r="P181" s="1313"/>
      <c r="Q181" s="1313"/>
      <c r="R181" s="1329"/>
      <c r="S181" s="1308"/>
      <c r="T181" s="1308"/>
      <c r="U181" s="1308"/>
      <c r="V181" s="1309"/>
      <c r="X181" s="1314"/>
    </row>
    <row r="182" spans="1:24" s="1019" customFormat="1" ht="12.75">
      <c r="A182" s="1309"/>
      <c r="B182" s="1309"/>
      <c r="C182" s="1309"/>
      <c r="D182" s="1309"/>
      <c r="E182" s="1312"/>
      <c r="F182" s="1312"/>
      <c r="G182" s="1312"/>
      <c r="H182" s="1312"/>
      <c r="I182" s="1312"/>
      <c r="J182" s="1312"/>
      <c r="K182" s="1312"/>
      <c r="L182" s="1312"/>
      <c r="M182" s="1312"/>
      <c r="N182" s="1312"/>
      <c r="O182" s="1309"/>
      <c r="P182" s="1313"/>
      <c r="Q182" s="1313"/>
      <c r="R182" s="1329"/>
      <c r="S182" s="1308"/>
      <c r="T182" s="1308"/>
      <c r="U182" s="1308"/>
      <c r="V182" s="1309"/>
      <c r="X182" s="1314"/>
    </row>
    <row r="183" spans="1:24" s="1019" customFormat="1" ht="12.75">
      <c r="A183" s="1309"/>
      <c r="B183" s="1309"/>
      <c r="C183" s="1309"/>
      <c r="D183" s="1309"/>
      <c r="E183" s="1312"/>
      <c r="F183" s="1312"/>
      <c r="G183" s="1312"/>
      <c r="H183" s="1312"/>
      <c r="I183" s="1312"/>
      <c r="J183" s="1312"/>
      <c r="K183" s="1312"/>
      <c r="L183" s="1312"/>
      <c r="M183" s="1312"/>
      <c r="N183" s="1312"/>
      <c r="O183" s="1309"/>
      <c r="P183" s="1313"/>
      <c r="Q183" s="1313"/>
      <c r="R183" s="1329"/>
      <c r="S183" s="1308"/>
      <c r="T183" s="1308"/>
      <c r="U183" s="1308"/>
      <c r="V183" s="1309"/>
      <c r="X183" s="1314"/>
    </row>
    <row r="184" spans="1:24" s="1019" customFormat="1" ht="12.75">
      <c r="A184" s="1309"/>
      <c r="B184" s="1309"/>
      <c r="C184" s="1309"/>
      <c r="D184" s="1309"/>
      <c r="E184" s="1312"/>
      <c r="F184" s="1312"/>
      <c r="G184" s="1312"/>
      <c r="H184" s="1312"/>
      <c r="I184" s="1312"/>
      <c r="J184" s="1312"/>
      <c r="K184" s="1312"/>
      <c r="L184" s="1312"/>
      <c r="M184" s="1312"/>
      <c r="N184" s="1312"/>
      <c r="O184" s="1309"/>
      <c r="P184" s="1313"/>
      <c r="Q184" s="1313"/>
      <c r="R184" s="1329"/>
      <c r="S184" s="1308"/>
      <c r="T184" s="1308"/>
      <c r="U184" s="1308"/>
      <c r="V184" s="1309"/>
      <c r="X184" s="1314"/>
    </row>
    <row r="185" spans="1:24" s="1019" customFormat="1" ht="12.75">
      <c r="A185" s="1309"/>
      <c r="B185" s="1309"/>
      <c r="C185" s="1309"/>
      <c r="D185" s="1309"/>
      <c r="E185" s="1312"/>
      <c r="F185" s="1312"/>
      <c r="G185" s="1312"/>
      <c r="H185" s="1312"/>
      <c r="I185" s="1312"/>
      <c r="J185" s="1312"/>
      <c r="K185" s="1312"/>
      <c r="L185" s="1312"/>
      <c r="M185" s="1312"/>
      <c r="N185" s="1312"/>
      <c r="O185" s="1309"/>
      <c r="P185" s="1313"/>
      <c r="Q185" s="1313"/>
      <c r="R185" s="1329"/>
      <c r="S185" s="1308"/>
      <c r="T185" s="1308"/>
      <c r="U185" s="1308"/>
      <c r="V185" s="1309"/>
      <c r="X185" s="1314"/>
    </row>
    <row r="186" spans="1:24" s="1019" customFormat="1" ht="12.75">
      <c r="A186" s="1309"/>
      <c r="B186" s="1309"/>
      <c r="C186" s="1309"/>
      <c r="D186" s="1309"/>
      <c r="E186" s="1312"/>
      <c r="F186" s="1312"/>
      <c r="G186" s="1312"/>
      <c r="H186" s="1312"/>
      <c r="I186" s="1312"/>
      <c r="J186" s="1312"/>
      <c r="K186" s="1312"/>
      <c r="L186" s="1312"/>
      <c r="M186" s="1312"/>
      <c r="N186" s="1312"/>
      <c r="O186" s="1309"/>
      <c r="P186" s="1313"/>
      <c r="Q186" s="1313"/>
      <c r="R186" s="1329"/>
      <c r="S186" s="1309"/>
      <c r="T186" s="1309"/>
      <c r="U186" s="1309"/>
      <c r="V186" s="1309"/>
      <c r="X186" s="1314"/>
    </row>
    <row r="187" spans="1:24" s="1019" customFormat="1" ht="12.75">
      <c r="A187" s="1309"/>
      <c r="B187" s="1309"/>
      <c r="C187" s="1309"/>
      <c r="D187" s="1309"/>
      <c r="E187" s="1312"/>
      <c r="F187" s="1312"/>
      <c r="G187" s="1312"/>
      <c r="H187" s="1312"/>
      <c r="I187" s="1312"/>
      <c r="J187" s="1312"/>
      <c r="K187" s="1312"/>
      <c r="L187" s="1312"/>
      <c r="M187" s="1312"/>
      <c r="N187" s="1312"/>
      <c r="O187" s="1309"/>
      <c r="P187" s="1313"/>
      <c r="Q187" s="1313"/>
      <c r="R187" s="1329"/>
      <c r="S187" s="1309"/>
      <c r="T187" s="1309"/>
      <c r="U187" s="1309"/>
      <c r="V187" s="1309"/>
      <c r="X187" s="1314"/>
    </row>
    <row r="188" spans="1:24" s="1019" customFormat="1" ht="12.75">
      <c r="A188" s="1309"/>
      <c r="B188" s="1309"/>
      <c r="C188" s="1309"/>
      <c r="D188" s="1309"/>
      <c r="E188" s="1312"/>
      <c r="F188" s="1312"/>
      <c r="G188" s="1312"/>
      <c r="H188" s="1312"/>
      <c r="I188" s="1312"/>
      <c r="J188" s="1312"/>
      <c r="K188" s="1312"/>
      <c r="L188" s="1312"/>
      <c r="M188" s="1312"/>
      <c r="N188" s="1312"/>
      <c r="O188" s="1309"/>
      <c r="P188" s="1313"/>
      <c r="Q188" s="1313"/>
      <c r="R188" s="1329"/>
      <c r="S188" s="1309"/>
      <c r="T188" s="1309"/>
      <c r="U188" s="1309"/>
      <c r="V188" s="1309"/>
      <c r="X188" s="1314"/>
    </row>
    <row r="189" spans="1:24" s="1019" customFormat="1" ht="12.75">
      <c r="A189" s="1309"/>
      <c r="B189" s="1309"/>
      <c r="C189" s="1309"/>
      <c r="D189" s="1309"/>
      <c r="E189" s="1312"/>
      <c r="F189" s="1312"/>
      <c r="G189" s="1312"/>
      <c r="H189" s="1312"/>
      <c r="I189" s="1312"/>
      <c r="J189" s="1312"/>
      <c r="K189" s="1312"/>
      <c r="L189" s="1312"/>
      <c r="M189" s="1312"/>
      <c r="N189" s="1312"/>
      <c r="O189" s="1309"/>
      <c r="P189" s="1313"/>
      <c r="Q189" s="1313"/>
      <c r="R189" s="1329"/>
      <c r="S189" s="1309"/>
      <c r="T189" s="1309"/>
      <c r="U189" s="1309"/>
      <c r="V189" s="1309"/>
      <c r="X189" s="1314"/>
    </row>
    <row r="190" spans="1:24" s="1019" customFormat="1" ht="12.75">
      <c r="A190" s="1309"/>
      <c r="B190" s="1309"/>
      <c r="C190" s="1309"/>
      <c r="D190" s="1309"/>
      <c r="E190" s="1312"/>
      <c r="F190" s="1312"/>
      <c r="G190" s="1312"/>
      <c r="H190" s="1312"/>
      <c r="I190" s="1312"/>
      <c r="J190" s="1312"/>
      <c r="K190" s="1312"/>
      <c r="L190" s="1312"/>
      <c r="M190" s="1312"/>
      <c r="N190" s="1312"/>
      <c r="O190" s="1309"/>
      <c r="P190" s="1313"/>
      <c r="Q190" s="1313"/>
      <c r="R190" s="1329"/>
      <c r="S190" s="1309"/>
      <c r="T190" s="1309"/>
      <c r="U190" s="1309"/>
      <c r="V190" s="1309"/>
      <c r="X190" s="1314"/>
    </row>
    <row r="191" spans="1:24" s="1019" customFormat="1" ht="12.75">
      <c r="A191" s="1309"/>
      <c r="B191" s="1309"/>
      <c r="C191" s="1309"/>
      <c r="D191" s="1309"/>
      <c r="E191" s="1312"/>
      <c r="F191" s="1312"/>
      <c r="G191" s="1312"/>
      <c r="H191" s="1312"/>
      <c r="I191" s="1312"/>
      <c r="J191" s="1312"/>
      <c r="K191" s="1312"/>
      <c r="L191" s="1312"/>
      <c r="M191" s="1312"/>
      <c r="N191" s="1312"/>
      <c r="O191" s="1309"/>
      <c r="P191" s="1313"/>
      <c r="Q191" s="1313"/>
      <c r="R191" s="1329"/>
      <c r="S191" s="1309"/>
      <c r="T191" s="1309"/>
      <c r="U191" s="1309"/>
      <c r="V191" s="1309"/>
      <c r="X191" s="1314"/>
    </row>
    <row r="192" spans="1:24" s="1019" customFormat="1" ht="12.75">
      <c r="A192" s="1309"/>
      <c r="B192" s="1309"/>
      <c r="C192" s="1309"/>
      <c r="D192" s="1309"/>
      <c r="E192" s="1312"/>
      <c r="F192" s="1312"/>
      <c r="G192" s="1312"/>
      <c r="H192" s="1312"/>
      <c r="I192" s="1312"/>
      <c r="J192" s="1312"/>
      <c r="K192" s="1312"/>
      <c r="L192" s="1312"/>
      <c r="M192" s="1312"/>
      <c r="N192" s="1312"/>
      <c r="O192" s="1309"/>
      <c r="P192" s="1313"/>
      <c r="Q192" s="1313"/>
      <c r="R192" s="1329"/>
      <c r="S192" s="1309"/>
      <c r="T192" s="1309"/>
      <c r="U192" s="1309"/>
      <c r="V192" s="1309"/>
      <c r="X192" s="1314"/>
    </row>
    <row r="193" spans="1:24" s="1019" customFormat="1" ht="12.75">
      <c r="A193" s="1309"/>
      <c r="B193" s="1309"/>
      <c r="C193" s="1309"/>
      <c r="D193" s="1309"/>
      <c r="E193" s="1312"/>
      <c r="F193" s="1312"/>
      <c r="G193" s="1312"/>
      <c r="H193" s="1312"/>
      <c r="I193" s="1312"/>
      <c r="J193" s="1312"/>
      <c r="K193" s="1312"/>
      <c r="L193" s="1312"/>
      <c r="M193" s="1312"/>
      <c r="N193" s="1312"/>
      <c r="O193" s="1309"/>
      <c r="P193" s="1313"/>
      <c r="Q193" s="1313"/>
      <c r="R193" s="1329"/>
      <c r="S193" s="1309"/>
      <c r="T193" s="1309"/>
      <c r="U193" s="1309"/>
      <c r="V193" s="1309"/>
      <c r="X193" s="1314"/>
    </row>
    <row r="194" spans="1:24" s="1019" customFormat="1" ht="12.75">
      <c r="A194" s="1309"/>
      <c r="B194" s="1309"/>
      <c r="C194" s="1309"/>
      <c r="D194" s="1309"/>
      <c r="E194" s="1312"/>
      <c r="F194" s="1312"/>
      <c r="G194" s="1312"/>
      <c r="H194" s="1312"/>
      <c r="I194" s="1312"/>
      <c r="J194" s="1312"/>
      <c r="K194" s="1312"/>
      <c r="L194" s="1312"/>
      <c r="M194" s="1312"/>
      <c r="N194" s="1312"/>
      <c r="O194" s="1309"/>
      <c r="P194" s="1313"/>
      <c r="Q194" s="1313"/>
      <c r="R194" s="1329"/>
      <c r="S194" s="1309"/>
      <c r="T194" s="1309"/>
      <c r="U194" s="1309"/>
      <c r="V194" s="1309"/>
      <c r="X194" s="1314"/>
    </row>
    <row r="195" spans="1:24" s="1019" customFormat="1" ht="12.75">
      <c r="A195" s="1309"/>
      <c r="B195" s="1309"/>
      <c r="C195" s="1309"/>
      <c r="D195" s="1309"/>
      <c r="E195" s="1312"/>
      <c r="F195" s="1312"/>
      <c r="G195" s="1312"/>
      <c r="H195" s="1312"/>
      <c r="I195" s="1312"/>
      <c r="J195" s="1312"/>
      <c r="K195" s="1312"/>
      <c r="L195" s="1312"/>
      <c r="M195" s="1312"/>
      <c r="N195" s="1312"/>
      <c r="O195" s="1309"/>
      <c r="P195" s="1313"/>
      <c r="Q195" s="1313"/>
      <c r="R195" s="1329"/>
      <c r="S195" s="1309"/>
      <c r="T195" s="1309"/>
      <c r="U195" s="1309"/>
      <c r="V195" s="1309"/>
      <c r="X195" s="1314"/>
    </row>
    <row r="196" spans="1:24" s="1019" customFormat="1" ht="12.75">
      <c r="A196" s="1309"/>
      <c r="B196" s="1309"/>
      <c r="C196" s="1309"/>
      <c r="D196" s="1309"/>
      <c r="E196" s="1312"/>
      <c r="F196" s="1312"/>
      <c r="G196" s="1312"/>
      <c r="H196" s="1312"/>
      <c r="I196" s="1312"/>
      <c r="J196" s="1312"/>
      <c r="K196" s="1312"/>
      <c r="L196" s="1312"/>
      <c r="M196" s="1312"/>
      <c r="N196" s="1312"/>
      <c r="O196" s="1309"/>
      <c r="P196" s="1313"/>
      <c r="Q196" s="1313"/>
      <c r="R196" s="1329"/>
      <c r="S196" s="1309"/>
      <c r="T196" s="1309"/>
      <c r="U196" s="1309"/>
      <c r="V196" s="1309"/>
      <c r="X196" s="1314"/>
    </row>
    <row r="197" spans="1:24" s="1019" customFormat="1" ht="12.75">
      <c r="A197" s="1309"/>
      <c r="B197" s="1309"/>
      <c r="C197" s="1309"/>
      <c r="D197" s="1309"/>
      <c r="E197" s="1312"/>
      <c r="F197" s="1312"/>
      <c r="G197" s="1312"/>
      <c r="H197" s="1312"/>
      <c r="I197" s="1312"/>
      <c r="J197" s="1312"/>
      <c r="K197" s="1312"/>
      <c r="L197" s="1312"/>
      <c r="M197" s="1312"/>
      <c r="N197" s="1312"/>
      <c r="O197" s="1309"/>
      <c r="P197" s="1313"/>
      <c r="Q197" s="1313"/>
      <c r="R197" s="1329"/>
      <c r="S197" s="1309"/>
      <c r="T197" s="1309"/>
      <c r="U197" s="1309"/>
      <c r="V197" s="1309"/>
      <c r="X197" s="1314"/>
    </row>
    <row r="198" spans="1:24" s="1019" customFormat="1" ht="12.75">
      <c r="A198" s="1309"/>
      <c r="B198" s="1309"/>
      <c r="C198" s="1309"/>
      <c r="D198" s="1309"/>
      <c r="E198" s="1312"/>
      <c r="F198" s="1312"/>
      <c r="G198" s="1312"/>
      <c r="H198" s="1312"/>
      <c r="I198" s="1312"/>
      <c r="J198" s="1312"/>
      <c r="K198" s="1312"/>
      <c r="L198" s="1312"/>
      <c r="M198" s="1312"/>
      <c r="N198" s="1312"/>
      <c r="O198" s="1309"/>
      <c r="P198" s="1313"/>
      <c r="Q198" s="1313"/>
      <c r="R198" s="1329"/>
      <c r="S198" s="1309"/>
      <c r="T198" s="1309"/>
      <c r="U198" s="1309"/>
      <c r="V198" s="1309"/>
      <c r="X198" s="1314"/>
    </row>
    <row r="199" spans="1:24" s="1019" customFormat="1" ht="12.75">
      <c r="A199" s="1309"/>
      <c r="B199" s="1309"/>
      <c r="C199" s="1309"/>
      <c r="D199" s="1309"/>
      <c r="E199" s="1312"/>
      <c r="F199" s="1312"/>
      <c r="G199" s="1312"/>
      <c r="H199" s="1312"/>
      <c r="I199" s="1312"/>
      <c r="J199" s="1312"/>
      <c r="K199" s="1312"/>
      <c r="L199" s="1312"/>
      <c r="M199" s="1312"/>
      <c r="N199" s="1312"/>
      <c r="O199" s="1309"/>
      <c r="P199" s="1313"/>
      <c r="Q199" s="1313"/>
      <c r="R199" s="1329"/>
      <c r="S199" s="1309"/>
      <c r="T199" s="1309"/>
      <c r="U199" s="1309"/>
      <c r="V199" s="1309"/>
      <c r="X199" s="1314"/>
    </row>
    <row r="200" spans="1:24" s="1019" customFormat="1" ht="12.75">
      <c r="A200" s="1309"/>
      <c r="B200" s="1309"/>
      <c r="C200" s="1309"/>
      <c r="D200" s="1309"/>
      <c r="E200" s="1312"/>
      <c r="F200" s="1312"/>
      <c r="G200" s="1312"/>
      <c r="H200" s="1312"/>
      <c r="I200" s="1312"/>
      <c r="J200" s="1312"/>
      <c r="K200" s="1312"/>
      <c r="L200" s="1312"/>
      <c r="M200" s="1312"/>
      <c r="N200" s="1312"/>
      <c r="O200" s="1309"/>
      <c r="P200" s="1313"/>
      <c r="Q200" s="1313"/>
      <c r="R200" s="1329"/>
      <c r="S200" s="1309"/>
      <c r="T200" s="1309"/>
      <c r="U200" s="1309"/>
      <c r="V200" s="1309"/>
      <c r="X200" s="1314"/>
    </row>
    <row r="201" spans="1:24" s="1019" customFormat="1" ht="12.75">
      <c r="A201" s="1309"/>
      <c r="B201" s="1309"/>
      <c r="C201" s="1309"/>
      <c r="D201" s="1309"/>
      <c r="E201" s="1312"/>
      <c r="F201" s="1312"/>
      <c r="G201" s="1312"/>
      <c r="H201" s="1312"/>
      <c r="I201" s="1312"/>
      <c r="J201" s="1312"/>
      <c r="K201" s="1312"/>
      <c r="L201" s="1312"/>
      <c r="M201" s="1312"/>
      <c r="N201" s="1312"/>
      <c r="O201" s="1309"/>
      <c r="P201" s="1313"/>
      <c r="Q201" s="1313"/>
      <c r="R201" s="1329"/>
      <c r="S201" s="1309"/>
      <c r="T201" s="1309"/>
      <c r="U201" s="1309"/>
      <c r="V201" s="1309"/>
      <c r="X201" s="1314"/>
    </row>
    <row r="202" spans="1:24" s="1019" customFormat="1" ht="12.75">
      <c r="A202" s="1309"/>
      <c r="B202" s="1309"/>
      <c r="C202" s="1309"/>
      <c r="D202" s="1309"/>
      <c r="E202" s="1312"/>
      <c r="F202" s="1312"/>
      <c r="G202" s="1312"/>
      <c r="H202" s="1312"/>
      <c r="I202" s="1312"/>
      <c r="J202" s="1312"/>
      <c r="K202" s="1312"/>
      <c r="L202" s="1312"/>
      <c r="M202" s="1312"/>
      <c r="N202" s="1312"/>
      <c r="O202" s="1309"/>
      <c r="P202" s="1313"/>
      <c r="Q202" s="1313"/>
      <c r="R202" s="1329"/>
      <c r="S202" s="1309"/>
      <c r="T202" s="1309"/>
      <c r="U202" s="1309"/>
      <c r="V202" s="1309"/>
      <c r="X202" s="1314"/>
    </row>
    <row r="203" spans="1:24" s="1019" customFormat="1" ht="12.75">
      <c r="A203" s="1309"/>
      <c r="B203" s="1309"/>
      <c r="C203" s="1309"/>
      <c r="D203" s="1309"/>
      <c r="E203" s="1312"/>
      <c r="F203" s="1312"/>
      <c r="G203" s="1312"/>
      <c r="H203" s="1312"/>
      <c r="I203" s="1312"/>
      <c r="J203" s="1312"/>
      <c r="K203" s="1312"/>
      <c r="L203" s="1312"/>
      <c r="M203" s="1312"/>
      <c r="N203" s="1312"/>
      <c r="O203" s="1309"/>
      <c r="P203" s="1313"/>
      <c r="Q203" s="1313"/>
      <c r="R203" s="1329"/>
      <c r="S203" s="1309"/>
      <c r="T203" s="1309"/>
      <c r="U203" s="1309"/>
      <c r="V203" s="1309"/>
      <c r="X203" s="1314"/>
    </row>
    <row r="204" spans="1:24" s="1019" customFormat="1" ht="12.75">
      <c r="A204" s="1309"/>
      <c r="B204" s="1309"/>
      <c r="C204" s="1309"/>
      <c r="D204" s="1309"/>
      <c r="E204" s="1312"/>
      <c r="F204" s="1312"/>
      <c r="G204" s="1312"/>
      <c r="H204" s="1312"/>
      <c r="I204" s="1312"/>
      <c r="J204" s="1312"/>
      <c r="K204" s="1312"/>
      <c r="L204" s="1312"/>
      <c r="M204" s="1312"/>
      <c r="N204" s="1312"/>
      <c r="O204" s="1309"/>
      <c r="P204" s="1313"/>
      <c r="Q204" s="1313"/>
      <c r="R204" s="1329"/>
      <c r="S204" s="1309"/>
      <c r="T204" s="1309"/>
      <c r="U204" s="1309"/>
      <c r="V204" s="1309"/>
      <c r="X204" s="1314"/>
    </row>
    <row r="205" spans="1:24" s="1019" customFormat="1" ht="12.75">
      <c r="A205" s="1309"/>
      <c r="B205" s="1309"/>
      <c r="C205" s="1309"/>
      <c r="D205" s="1309"/>
      <c r="E205" s="1312"/>
      <c r="F205" s="1312"/>
      <c r="G205" s="1312"/>
      <c r="H205" s="1312"/>
      <c r="I205" s="1312"/>
      <c r="J205" s="1312"/>
      <c r="K205" s="1312"/>
      <c r="L205" s="1312"/>
      <c r="M205" s="1312"/>
      <c r="N205" s="1312"/>
      <c r="O205" s="1309"/>
      <c r="P205" s="1313"/>
      <c r="Q205" s="1313"/>
      <c r="R205" s="1329"/>
      <c r="S205" s="1309"/>
      <c r="T205" s="1309"/>
      <c r="U205" s="1309"/>
      <c r="V205" s="1309"/>
      <c r="X205" s="1314"/>
    </row>
    <row r="206" spans="1:24" s="1019" customFormat="1" ht="12.75">
      <c r="A206" s="1309"/>
      <c r="B206" s="1309"/>
      <c r="C206" s="1309"/>
      <c r="D206" s="1309"/>
      <c r="E206" s="1312"/>
      <c r="F206" s="1312"/>
      <c r="G206" s="1312"/>
      <c r="H206" s="1312"/>
      <c r="I206" s="1312"/>
      <c r="J206" s="1312"/>
      <c r="K206" s="1312"/>
      <c r="L206" s="1312"/>
      <c r="M206" s="1312"/>
      <c r="N206" s="1312"/>
      <c r="O206" s="1309"/>
      <c r="P206" s="1313"/>
      <c r="Q206" s="1313"/>
      <c r="R206" s="1329"/>
      <c r="S206" s="1309"/>
      <c r="T206" s="1309"/>
      <c r="U206" s="1309"/>
      <c r="V206" s="1309"/>
      <c r="X206" s="1314"/>
    </row>
    <row r="207" spans="1:24" s="1019" customFormat="1" ht="12.75">
      <c r="A207" s="1309"/>
      <c r="B207" s="1309"/>
      <c r="C207" s="1309"/>
      <c r="D207" s="1309"/>
      <c r="E207" s="1312"/>
      <c r="F207" s="1312"/>
      <c r="G207" s="1312"/>
      <c r="H207" s="1312"/>
      <c r="I207" s="1312"/>
      <c r="J207" s="1312"/>
      <c r="K207" s="1312"/>
      <c r="L207" s="1312"/>
      <c r="M207" s="1312"/>
      <c r="N207" s="1312"/>
      <c r="O207" s="1309"/>
      <c r="P207" s="1313"/>
      <c r="Q207" s="1313"/>
      <c r="R207" s="1329"/>
      <c r="S207" s="1309"/>
      <c r="T207" s="1309"/>
      <c r="U207" s="1309"/>
      <c r="V207" s="1309"/>
      <c r="X207" s="1314"/>
    </row>
    <row r="208" spans="1:24" s="1019" customFormat="1" ht="12.75">
      <c r="A208" s="1309"/>
      <c r="B208" s="1309"/>
      <c r="C208" s="1309"/>
      <c r="D208" s="1309"/>
      <c r="E208" s="1312"/>
      <c r="F208" s="1312"/>
      <c r="G208" s="1312"/>
      <c r="H208" s="1312"/>
      <c r="I208" s="1312"/>
      <c r="J208" s="1312"/>
      <c r="K208" s="1312"/>
      <c r="L208" s="1312"/>
      <c r="M208" s="1312"/>
      <c r="N208" s="1312"/>
      <c r="O208" s="1309"/>
      <c r="P208" s="1313"/>
      <c r="Q208" s="1313"/>
      <c r="R208" s="1329"/>
      <c r="S208" s="1309"/>
      <c r="T208" s="1309"/>
      <c r="U208" s="1309"/>
      <c r="V208" s="1309"/>
      <c r="X208" s="1314"/>
    </row>
    <row r="209" spans="1:24" s="1019" customFormat="1" ht="12.75">
      <c r="A209" s="1309"/>
      <c r="B209" s="1309"/>
      <c r="C209" s="1309"/>
      <c r="D209" s="1309"/>
      <c r="E209" s="1312"/>
      <c r="F209" s="1312"/>
      <c r="G209" s="1312"/>
      <c r="H209" s="1312"/>
      <c r="I209" s="1312"/>
      <c r="J209" s="1312"/>
      <c r="K209" s="1312"/>
      <c r="L209" s="1312"/>
      <c r="M209" s="1312"/>
      <c r="N209" s="1312"/>
      <c r="O209" s="1309"/>
      <c r="P209" s="1313"/>
      <c r="Q209" s="1313"/>
      <c r="R209" s="1329"/>
      <c r="S209" s="1309"/>
      <c r="T209" s="1309"/>
      <c r="U209" s="1309"/>
      <c r="V209" s="1309"/>
      <c r="X209" s="1314"/>
    </row>
  </sheetData>
  <sheetProtection password="81B0" sheet="1" objects="1" scenarios="1"/>
  <mergeCells count="96">
    <mergeCell ref="S132:U132"/>
    <mergeCell ref="B133:D133"/>
    <mergeCell ref="F134:G134"/>
    <mergeCell ref="L134:N134"/>
    <mergeCell ref="P134:Q134"/>
    <mergeCell ref="S124:U124"/>
    <mergeCell ref="S126:U126"/>
    <mergeCell ref="S127:U127"/>
    <mergeCell ref="S129:U129"/>
    <mergeCell ref="S130:U130"/>
    <mergeCell ref="S131:U131"/>
    <mergeCell ref="S114:U114"/>
    <mergeCell ref="S116:U116"/>
    <mergeCell ref="S117:U117"/>
    <mergeCell ref="S118:U118"/>
    <mergeCell ref="S120:U120"/>
    <mergeCell ref="S122:U122"/>
    <mergeCell ref="S106:U106"/>
    <mergeCell ref="S108:U108"/>
    <mergeCell ref="S109:U109"/>
    <mergeCell ref="S110:U110"/>
    <mergeCell ref="S112:U112"/>
    <mergeCell ref="S113:U113"/>
    <mergeCell ref="S97:U97"/>
    <mergeCell ref="S98:U98"/>
    <mergeCell ref="S99:U99"/>
    <mergeCell ref="S101:U101"/>
    <mergeCell ref="S104:U104"/>
    <mergeCell ref="S105:U105"/>
    <mergeCell ref="S89:U89"/>
    <mergeCell ref="S91:U91"/>
    <mergeCell ref="S92:U92"/>
    <mergeCell ref="S93:U93"/>
    <mergeCell ref="S94:U94"/>
    <mergeCell ref="S95:U95"/>
    <mergeCell ref="S79:U79"/>
    <mergeCell ref="S80:U80"/>
    <mergeCell ref="S81:U81"/>
    <mergeCell ref="B82:D82"/>
    <mergeCell ref="S87:U87"/>
    <mergeCell ref="S88:U88"/>
    <mergeCell ref="S70:U70"/>
    <mergeCell ref="S71:U71"/>
    <mergeCell ref="S73:U73"/>
    <mergeCell ref="S74:U74"/>
    <mergeCell ref="S75:U75"/>
    <mergeCell ref="S77:U77"/>
    <mergeCell ref="S61:U61"/>
    <mergeCell ref="S63:U63"/>
    <mergeCell ref="S65:U65"/>
    <mergeCell ref="S66:U66"/>
    <mergeCell ref="S67:U67"/>
    <mergeCell ref="S69:U69"/>
    <mergeCell ref="S54:U54"/>
    <mergeCell ref="S55:U55"/>
    <mergeCell ref="S56:U56"/>
    <mergeCell ref="S58:U58"/>
    <mergeCell ref="S59:U59"/>
    <mergeCell ref="S60:U60"/>
    <mergeCell ref="S45:U45"/>
    <mergeCell ref="S46:U46"/>
    <mergeCell ref="S48:U48"/>
    <mergeCell ref="S51:U51"/>
    <mergeCell ref="S52:U52"/>
    <mergeCell ref="S53:U53"/>
    <mergeCell ref="S37:U37"/>
    <mergeCell ref="S38:U38"/>
    <mergeCell ref="S40:U40"/>
    <mergeCell ref="S42:U42"/>
    <mergeCell ref="S43:U43"/>
    <mergeCell ref="S44:U44"/>
    <mergeCell ref="S25:U25"/>
    <mergeCell ref="S26:U26"/>
    <mergeCell ref="S27:U27"/>
    <mergeCell ref="S28:U28"/>
    <mergeCell ref="S35:U35"/>
    <mergeCell ref="S36:U36"/>
    <mergeCell ref="S18:U18"/>
    <mergeCell ref="S19:U19"/>
    <mergeCell ref="S20:U20"/>
    <mergeCell ref="S21:U21"/>
    <mergeCell ref="S22:U22"/>
    <mergeCell ref="S23:U23"/>
    <mergeCell ref="S8:U8"/>
    <mergeCell ref="S9:U9"/>
    <mergeCell ref="S13:U13"/>
    <mergeCell ref="S14:U14"/>
    <mergeCell ref="S16:U16"/>
    <mergeCell ref="S17:U17"/>
    <mergeCell ref="S15:U15"/>
    <mergeCell ref="B2:D2"/>
    <mergeCell ref="I2:J2"/>
    <mergeCell ref="L2:N2"/>
    <mergeCell ref="T2:U2"/>
    <mergeCell ref="S4:U4"/>
    <mergeCell ref="S6:U6"/>
  </mergeCells>
  <conditionalFormatting sqref="F133:G133">
    <cfRule type="cellIs" dxfId="170" priority="47" stopIfTrue="1" operator="notEqual">
      <formula>0</formula>
    </cfRule>
  </conditionalFormatting>
  <conditionalFormatting sqref="B133">
    <cfRule type="cellIs" dxfId="169" priority="46" stopIfTrue="1" operator="notEqual">
      <formula>0</formula>
    </cfRule>
    <cfRule type="cellIs" dxfId="133" priority="34" operator="equal">
      <formula>0</formula>
    </cfRule>
  </conditionalFormatting>
  <conditionalFormatting sqref="G2">
    <cfRule type="cellIs" dxfId="168" priority="6" stopIfTrue="1" operator="notEqual">
      <formula>0</formula>
    </cfRule>
    <cfRule type="cellIs" dxfId="167" priority="7" stopIfTrue="1" operator="equal">
      <formula>0</formula>
    </cfRule>
    <cfRule type="cellIs" dxfId="166" priority="8" stopIfTrue="1" operator="equal">
      <formula>0</formula>
    </cfRule>
    <cfRule type="cellIs" dxfId="132" priority="45" operator="equal">
      <formula>0</formula>
    </cfRule>
  </conditionalFormatting>
  <conditionalFormatting sqref="I2">
    <cfRule type="cellIs" dxfId="165" priority="44" operator="equal">
      <formula>0</formula>
    </cfRule>
  </conditionalFormatting>
  <conditionalFormatting sqref="F137:G138">
    <cfRule type="cellIs" dxfId="164" priority="42" stopIfTrue="1" operator="equal">
      <formula>"НЕРАВНЕНИЕ!"</formula>
    </cfRule>
    <cfRule type="cellIs" priority="43" stopIfTrue="1" operator="equal">
      <formula>"НЕРАВНЕНИЕ!"</formula>
    </cfRule>
  </conditionalFormatting>
  <conditionalFormatting sqref="I137:J138 N137:N138">
    <cfRule type="cellIs" dxfId="163" priority="41" stopIfTrue="1" operator="equal">
      <formula>"НЕРАВНЕНИЕ!"</formula>
    </cfRule>
  </conditionalFormatting>
  <conditionalFormatting sqref="L137:M138">
    <cfRule type="cellIs" dxfId="162" priority="40" stopIfTrue="1" operator="equal">
      <formula>"НЕРАВНЕНИЕ!"</formula>
    </cfRule>
  </conditionalFormatting>
  <conditionalFormatting sqref="F140:G141">
    <cfRule type="cellIs" dxfId="161" priority="38" stopIfTrue="1" operator="equal">
      <formula>"НЕРАВНЕНИЕ !"</formula>
    </cfRule>
    <cfRule type="cellIs" priority="39" stopIfTrue="1" operator="equal">
      <formula>"НЕРАВНЕНИЕ !"</formula>
    </cfRule>
  </conditionalFormatting>
  <conditionalFormatting sqref="I140:J141 N140:N141">
    <cfRule type="cellIs" dxfId="160" priority="37" stopIfTrue="1" operator="equal">
      <formula>"НЕРАВНЕНИЕ !"</formula>
    </cfRule>
  </conditionalFormatting>
  <conditionalFormatting sqref="L140:M141">
    <cfRule type="cellIs" dxfId="159" priority="36" stopIfTrue="1" operator="equal">
      <formula>"НЕРАВНЕНИЕ !"</formula>
    </cfRule>
  </conditionalFormatting>
  <conditionalFormatting sqref="I140:J141 L140:L141 N140:N141 F140:G141">
    <cfRule type="cellIs" dxfId="158" priority="35" operator="notEqual">
      <formula>0</formula>
    </cfRule>
  </conditionalFormatting>
  <conditionalFormatting sqref="I133:J133">
    <cfRule type="cellIs" dxfId="157" priority="33" stopIfTrue="1" operator="notEqual">
      <formula>0</formula>
    </cfRule>
  </conditionalFormatting>
  <conditionalFormatting sqref="L82">
    <cfRule type="cellIs" dxfId="156" priority="28" stopIfTrue="1" operator="notEqual">
      <formula>0</formula>
    </cfRule>
  </conditionalFormatting>
  <conditionalFormatting sqref="N82">
    <cfRule type="cellIs" dxfId="155" priority="27" stopIfTrue="1" operator="notEqual">
      <formula>0</formula>
    </cfRule>
  </conditionalFormatting>
  <conditionalFormatting sqref="L133">
    <cfRule type="cellIs" dxfId="154" priority="32" stopIfTrue="1" operator="notEqual">
      <formula>0</formula>
    </cfRule>
  </conditionalFormatting>
  <conditionalFormatting sqref="N133">
    <cfRule type="cellIs" dxfId="153" priority="31" stopIfTrue="1" operator="notEqual">
      <formula>0</formula>
    </cfRule>
  </conditionalFormatting>
  <conditionalFormatting sqref="F82:H82">
    <cfRule type="cellIs" dxfId="152" priority="30" stopIfTrue="1" operator="notEqual">
      <formula>0</formula>
    </cfRule>
  </conditionalFormatting>
  <conditionalFormatting sqref="I82:J82">
    <cfRule type="cellIs" dxfId="151" priority="29" stopIfTrue="1" operator="notEqual">
      <formula>0</formula>
    </cfRule>
  </conditionalFormatting>
  <conditionalFormatting sqref="B82">
    <cfRule type="cellIs" dxfId="150" priority="25" operator="equal">
      <formula>0</formula>
    </cfRule>
    <cfRule type="cellIs" dxfId="149" priority="26" stopIfTrue="1" operator="notEqual">
      <formula>0</formula>
    </cfRule>
  </conditionalFormatting>
  <conditionalFormatting sqref="P133:Q133">
    <cfRule type="cellIs" dxfId="148" priority="24" stopIfTrue="1" operator="notEqual">
      <formula>0</formula>
    </cfRule>
  </conditionalFormatting>
  <conditionalFormatting sqref="P137:Q138">
    <cfRule type="cellIs" dxfId="147" priority="22" stopIfTrue="1" operator="equal">
      <formula>"НЕРАВНЕНИЕ!"</formula>
    </cfRule>
    <cfRule type="cellIs" priority="23" stopIfTrue="1" operator="equal">
      <formula>"НЕРАВНЕНИЕ!"</formula>
    </cfRule>
  </conditionalFormatting>
  <conditionalFormatting sqref="P140:Q141">
    <cfRule type="cellIs" dxfId="146" priority="20" stopIfTrue="1" operator="equal">
      <formula>"НЕРАВНЕНИЕ !"</formula>
    </cfRule>
    <cfRule type="cellIs" priority="21" stopIfTrue="1" operator="equal">
      <formula>"НЕРАВНЕНИЕ !"</formula>
    </cfRule>
  </conditionalFormatting>
  <conditionalFormatting sqref="P140:Q141">
    <cfRule type="cellIs" dxfId="145" priority="19" operator="notEqual">
      <formula>0</formula>
    </cfRule>
  </conditionalFormatting>
  <conditionalFormatting sqref="P2">
    <cfRule type="cellIs" dxfId="144" priority="14" stopIfTrue="1" operator="equal">
      <formula>98</formula>
    </cfRule>
    <cfRule type="cellIs" dxfId="143" priority="15" stopIfTrue="1" operator="equal">
      <formula>96</formula>
    </cfRule>
    <cfRule type="cellIs" dxfId="142" priority="16" stopIfTrue="1" operator="equal">
      <formula>42</formula>
    </cfRule>
    <cfRule type="cellIs" dxfId="131" priority="17" stopIfTrue="1" operator="equal">
      <formula>97</formula>
    </cfRule>
    <cfRule type="cellIs" dxfId="130" priority="18" stopIfTrue="1" operator="equal">
      <formula>33</formula>
    </cfRule>
  </conditionalFormatting>
  <conditionalFormatting sqref="Q2">
    <cfRule type="cellIs" dxfId="141" priority="9" stopIfTrue="1" operator="equal">
      <formula>"Чужди средства"</formula>
    </cfRule>
    <cfRule type="cellIs" dxfId="140" priority="10" stopIfTrue="1" operator="equal">
      <formula>"СЕС - ДМП"</formula>
    </cfRule>
    <cfRule type="cellIs" dxfId="139" priority="11" stopIfTrue="1" operator="equal">
      <formula>"СЕС - РА"</formula>
    </cfRule>
    <cfRule type="cellIs" dxfId="129" priority="12" stopIfTrue="1" operator="equal">
      <formula>"СЕС - ДЕС"</formula>
    </cfRule>
    <cfRule type="cellIs" dxfId="128" priority="13" stopIfTrue="1" operator="equal">
      <formula>"СЕС - КСФ"</formula>
    </cfRule>
  </conditionalFormatting>
  <conditionalFormatting sqref="P82:Q82">
    <cfRule type="cellIs" dxfId="138" priority="5" stopIfTrue="1" operator="notEqual">
      <formula>0</formula>
    </cfRule>
  </conditionalFormatting>
  <conditionalFormatting sqref="T2:U2">
    <cfRule type="cellIs" dxfId="137" priority="1" stopIfTrue="1" operator="between">
      <formula>1000000000000</formula>
      <formula>9999999999999990</formula>
    </cfRule>
    <cfRule type="cellIs" dxfId="136" priority="2" stopIfTrue="1" operator="between">
      <formula>10000000000</formula>
      <formula>999999999999</formula>
    </cfRule>
    <cfRule type="cellIs" dxfId="135" priority="3" stopIfTrue="1" operator="between">
      <formula>1000000</formula>
      <formula>99999999</formula>
    </cfRule>
    <cfRule type="cellIs" dxfId="134" priority="4" stopIfTrue="1" operator="between">
      <formula>100</formula>
      <formula>9999</formula>
    </cfRule>
  </conditionalFormatting>
  <dataValidations count="2">
    <dataValidation type="whole" allowBlank="1" showInputMessage="1" showErrorMessage="1" error="въведете цяло число" sqref="I11:J133 F11:G133 N11:N133 L11:L133 P11:Q133">
      <formula1>-10000000000000000</formula1>
      <formula2>10000000000000000</formula2>
    </dataValidation>
    <dataValidation operator="greaterThan" allowBlank="1" showInputMessage="1" showErrorMessage="1" sqref="C134"/>
  </dataValidations>
  <pageMargins left="0.15748031496062992" right="0.15748031496062992" top="0.28999999999999998" bottom="0.15748031496062992" header="0.15748031496062992" footer="0.15748031496062992"/>
  <pageSetup paperSize="9" scale="80" fitToHeight="0" orientation="landscape" r:id="rId1"/>
  <headerFooter>
    <oddHeader>&amp;C&amp;"Times New Roman,Italic"&amp;10- &amp;P / &amp;N -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256"/>
  <sheetViews>
    <sheetView showZeros="0" topLeftCell="B6" zoomScale="78" zoomScaleNormal="78" workbookViewId="0">
      <selection activeCell="I18" sqref="I18"/>
    </sheetView>
  </sheetViews>
  <sheetFormatPr defaultRowHeight="12.75"/>
  <cols>
    <col min="1" max="1" width="3.85546875" style="688" hidden="1" customWidth="1"/>
    <col min="2" max="2" width="81.7109375" style="693" customWidth="1"/>
    <col min="3" max="3" width="3.28515625" style="693" hidden="1" customWidth="1"/>
    <col min="4" max="4" width="4.140625" style="693" hidden="1" customWidth="1"/>
    <col min="5" max="6" width="19.140625" style="692" customWidth="1"/>
    <col min="7" max="9" width="19" style="692" customWidth="1"/>
    <col min="10" max="10" width="5.7109375" style="693" customWidth="1"/>
    <col min="11" max="11" width="64" style="688" bestFit="1" customWidth="1"/>
    <col min="12" max="12" width="13.7109375" style="693" hidden="1" customWidth="1"/>
    <col min="13" max="13" width="5.7109375" style="693" customWidth="1"/>
    <col min="14" max="14" width="14.42578125" style="694" customWidth="1"/>
    <col min="15" max="15" width="13.42578125" style="694" customWidth="1"/>
    <col min="16" max="17" width="11.140625" style="694" customWidth="1"/>
    <col min="18" max="18" width="16.28515625" style="694" hidden="1" customWidth="1"/>
    <col min="19" max="19" width="15" style="694" hidden="1" customWidth="1"/>
    <col min="20" max="20" width="15" style="695" customWidth="1"/>
    <col min="21" max="21" width="15.7109375" style="694" hidden="1" customWidth="1"/>
    <col min="22" max="22" width="15.28515625" style="694" hidden="1" customWidth="1"/>
    <col min="23" max="16384" width="9.140625" style="694"/>
  </cols>
  <sheetData>
    <row r="1" spans="1:22" ht="18.75" hidden="1">
      <c r="B1" s="689"/>
      <c r="C1" s="689"/>
      <c r="D1" s="689"/>
      <c r="E1" s="690"/>
      <c r="F1" s="691"/>
      <c r="G1" s="691"/>
      <c r="H1" s="691"/>
      <c r="I1" s="690"/>
      <c r="J1" s="688"/>
      <c r="K1" s="689"/>
      <c r="M1" s="688"/>
    </row>
    <row r="2" spans="1:22" ht="15.75" hidden="1">
      <c r="B2" s="689"/>
      <c r="C2" s="689"/>
      <c r="D2" s="689"/>
      <c r="E2" s="690"/>
      <c r="F2" s="696"/>
      <c r="G2" s="696"/>
      <c r="H2" s="696"/>
      <c r="I2" s="690"/>
      <c r="J2" s="688"/>
      <c r="K2" s="689"/>
      <c r="M2" s="688"/>
    </row>
    <row r="3" spans="1:22" ht="21.75" hidden="1" customHeight="1">
      <c r="B3" s="689"/>
      <c r="C3" s="689"/>
      <c r="D3" s="689"/>
      <c r="E3" s="690"/>
      <c r="F3" s="696"/>
      <c r="G3" s="696"/>
      <c r="H3" s="696"/>
      <c r="I3" s="690"/>
      <c r="J3" s="688"/>
      <c r="M3" s="688"/>
    </row>
    <row r="4" spans="1:22" ht="15.75" hidden="1">
      <c r="B4" s="689"/>
      <c r="C4" s="689"/>
      <c r="D4" s="689"/>
      <c r="E4" s="690"/>
      <c r="F4" s="696"/>
      <c r="G4" s="696"/>
      <c r="H4" s="696"/>
      <c r="I4" s="690"/>
      <c r="J4" s="688"/>
      <c r="K4" s="697"/>
      <c r="M4" s="688"/>
    </row>
    <row r="5" spans="1:22" ht="18" hidden="1" customHeight="1">
      <c r="B5" s="689"/>
      <c r="C5" s="689"/>
      <c r="D5" s="689"/>
      <c r="E5" s="690"/>
      <c r="F5" s="696"/>
      <c r="G5" s="696"/>
      <c r="H5" s="696"/>
      <c r="I5" s="690"/>
      <c r="J5" s="688"/>
      <c r="K5" s="698"/>
      <c r="M5" s="688"/>
    </row>
    <row r="6" spans="1:22" ht="20.25">
      <c r="B6" s="689"/>
      <c r="C6" s="689"/>
      <c r="D6" s="689"/>
      <c r="E6" s="690"/>
      <c r="F6" s="696"/>
      <c r="G6" s="696"/>
      <c r="H6" s="696"/>
      <c r="I6" s="690"/>
      <c r="J6" s="688"/>
      <c r="K6" s="699"/>
      <c r="M6" s="688"/>
    </row>
    <row r="7" spans="1:22" ht="9" hidden="1" customHeight="1">
      <c r="B7" s="699"/>
      <c r="C7" s="699"/>
      <c r="D7" s="699"/>
      <c r="E7" s="690"/>
      <c r="F7" s="690"/>
      <c r="G7" s="690"/>
      <c r="H7" s="690"/>
      <c r="I7" s="690"/>
      <c r="J7" s="688"/>
      <c r="L7" s="688"/>
      <c r="M7" s="688"/>
    </row>
    <row r="8" spans="1:22" ht="22.5" customHeight="1" thickBot="1">
      <c r="B8" s="700" t="str">
        <f>VLOOKUP(E15,SMETKA,3,FALSE)</f>
        <v>ОТЧЕТ ЗА КАСОВОТО ИЗПЪЛНЕНИЕ НА СМЕТКИТЕ ЗА СРЕДСТВАТА ОТ ЕВРОПЕЙСКИЯ СЪЮЗ - КСФ</v>
      </c>
      <c r="C8" s="701"/>
      <c r="D8" s="701"/>
      <c r="E8" s="702"/>
      <c r="F8" s="702"/>
      <c r="G8" s="702"/>
      <c r="H8" s="702"/>
      <c r="I8" s="702"/>
      <c r="J8" s="688"/>
      <c r="L8" s="688"/>
      <c r="M8" s="688"/>
    </row>
    <row r="9" spans="1:22" ht="12" customHeight="1" thickTop="1">
      <c r="B9" s="699"/>
      <c r="C9" s="699"/>
      <c r="D9" s="699"/>
      <c r="E9" s="703"/>
      <c r="F9" s="703"/>
      <c r="G9" s="703"/>
      <c r="H9" s="703"/>
      <c r="I9" s="703"/>
      <c r="J9" s="688"/>
      <c r="L9" s="688"/>
      <c r="M9" s="688"/>
    </row>
    <row r="10" spans="1:22" ht="18.75">
      <c r="B10" s="705"/>
      <c r="C10" s="705"/>
      <c r="D10" s="705"/>
      <c r="E10" s="690"/>
      <c r="F10" s="407"/>
      <c r="G10" s="407"/>
      <c r="H10" s="407"/>
      <c r="I10" s="690"/>
      <c r="J10" s="688"/>
      <c r="K10" s="705"/>
      <c r="M10" s="688"/>
    </row>
    <row r="11" spans="1:22" ht="23.25" customHeight="1">
      <c r="B11" s="706" t="str">
        <f>+OTCHET!B9</f>
        <v>ОУ "Хписто Ботев" с.Левка Проект BG05M2OP001-2.004-0004 "Твоят час"</v>
      </c>
      <c r="C11" s="706"/>
      <c r="D11" s="706"/>
      <c r="E11" s="707" t="s">
        <v>979</v>
      </c>
      <c r="F11" s="708">
        <f>OTCHET!F9</f>
        <v>43465</v>
      </c>
      <c r="G11" s="709" t="s">
        <v>980</v>
      </c>
      <c r="H11" s="710">
        <f>OTCHET!H9</f>
        <v>0</v>
      </c>
      <c r="I11" s="1487">
        <f>OTCHET!I9</f>
        <v>0</v>
      </c>
      <c r="J11" s="688"/>
      <c r="K11" s="711"/>
      <c r="M11" s="688"/>
      <c r="N11" s="712"/>
      <c r="O11" s="712"/>
      <c r="P11" s="712"/>
      <c r="Q11" s="712"/>
    </row>
    <row r="12" spans="1:22" ht="23.25" customHeight="1">
      <c r="B12" s="228" t="s">
        <v>981</v>
      </c>
      <c r="C12" s="713"/>
      <c r="D12" s="705"/>
      <c r="E12" s="690"/>
      <c r="F12" s="714"/>
      <c r="G12" s="690"/>
      <c r="H12" s="236"/>
      <c r="I12" s="1775" t="s">
        <v>978</v>
      </c>
      <c r="J12" s="688"/>
      <c r="K12" s="713"/>
      <c r="M12" s="688"/>
      <c r="N12" s="712"/>
      <c r="O12" s="712"/>
      <c r="P12" s="712"/>
      <c r="Q12" s="712"/>
    </row>
    <row r="13" spans="1:22" ht="23.25" customHeight="1">
      <c r="B13" s="715" t="e">
        <f>+OTCHET!B12</f>
        <v>#N/A</v>
      </c>
      <c r="C13" s="713"/>
      <c r="D13" s="713"/>
      <c r="E13" s="716" t="str">
        <f>+OTCHET!E12</f>
        <v>код по ЕБК:</v>
      </c>
      <c r="F13" s="233">
        <f>+OTCHET!F12</f>
        <v>0</v>
      </c>
      <c r="G13" s="690"/>
      <c r="H13" s="236"/>
      <c r="I13" s="1776"/>
      <c r="J13" s="688"/>
      <c r="K13" s="713"/>
      <c r="M13" s="688"/>
      <c r="N13" s="712"/>
      <c r="O13" s="712"/>
      <c r="P13" s="712"/>
      <c r="Q13" s="712"/>
    </row>
    <row r="14" spans="1:22" ht="23.25" customHeight="1">
      <c r="B14" s="234" t="s">
        <v>982</v>
      </c>
      <c r="C14" s="698"/>
      <c r="D14" s="698"/>
      <c r="E14" s="698"/>
      <c r="F14" s="698"/>
      <c r="G14" s="698"/>
      <c r="H14" s="236"/>
      <c r="I14" s="1776"/>
      <c r="J14" s="688"/>
      <c r="K14" s="698"/>
      <c r="M14" s="688"/>
      <c r="N14" s="712"/>
      <c r="O14" s="712"/>
      <c r="P14" s="712"/>
      <c r="Q14" s="712"/>
    </row>
    <row r="15" spans="1:22" ht="21.75" customHeight="1" thickBot="1">
      <c r="B15" s="717" t="s">
        <v>983</v>
      </c>
      <c r="C15" s="718"/>
      <c r="D15" s="718"/>
      <c r="E15" s="125">
        <f>OTCHET!E15</f>
        <v>98</v>
      </c>
      <c r="F15" s="719" t="str">
        <f>OTCHET!F15</f>
        <v>СЕС - КСФ</v>
      </c>
      <c r="G15" s="698"/>
      <c r="H15" s="720"/>
      <c r="I15" s="720"/>
      <c r="J15" s="720"/>
      <c r="K15" s="718"/>
      <c r="L15" s="721"/>
      <c r="M15" s="688"/>
      <c r="N15" s="712"/>
      <c r="O15" s="712"/>
      <c r="P15" s="712"/>
      <c r="Q15" s="712"/>
      <c r="R15" s="712"/>
      <c r="S15" s="712"/>
      <c r="U15" s="712"/>
      <c r="V15" s="712"/>
    </row>
    <row r="16" spans="1:22" ht="16.5" thickBot="1">
      <c r="A16" s="722"/>
      <c r="B16" s="723"/>
      <c r="C16" s="723"/>
      <c r="D16" s="723"/>
      <c r="E16" s="724"/>
      <c r="F16" s="724"/>
      <c r="G16" s="724"/>
      <c r="H16" s="724"/>
      <c r="I16" s="724"/>
      <c r="J16" s="725"/>
      <c r="K16" s="726"/>
      <c r="L16" s="727"/>
      <c r="M16" s="688"/>
      <c r="N16" s="712"/>
      <c r="O16" s="712"/>
      <c r="P16" s="712"/>
      <c r="Q16" s="712"/>
      <c r="R16" s="712"/>
      <c r="S16" s="712"/>
      <c r="U16" s="712"/>
      <c r="V16" s="712"/>
    </row>
    <row r="17" spans="1:22" ht="22.5" customHeight="1">
      <c r="A17" s="722"/>
      <c r="B17" s="728"/>
      <c r="C17" s="729" t="s">
        <v>62</v>
      </c>
      <c r="D17" s="729"/>
      <c r="E17" s="1777" t="s">
        <v>2040</v>
      </c>
      <c r="F17" s="1779" t="s">
        <v>2041</v>
      </c>
      <c r="G17" s="730" t="s">
        <v>1266</v>
      </c>
      <c r="H17" s="731"/>
      <c r="I17" s="732"/>
      <c r="J17" s="733"/>
      <c r="K17" s="734" t="s">
        <v>984</v>
      </c>
      <c r="L17" s="735"/>
      <c r="M17" s="688"/>
      <c r="N17" s="712"/>
      <c r="O17" s="712"/>
      <c r="P17" s="712"/>
      <c r="Q17" s="712"/>
      <c r="R17" s="712"/>
      <c r="S17" s="712"/>
      <c r="T17" s="712"/>
      <c r="U17" s="712"/>
      <c r="V17" s="712"/>
    </row>
    <row r="18" spans="1:22" ht="47.25" customHeight="1">
      <c r="A18" s="722"/>
      <c r="B18" s="736" t="s">
        <v>985</v>
      </c>
      <c r="C18" s="737"/>
      <c r="D18" s="737"/>
      <c r="E18" s="1778"/>
      <c r="F18" s="1780"/>
      <c r="G18" s="738" t="s">
        <v>809</v>
      </c>
      <c r="H18" s="739" t="s">
        <v>810</v>
      </c>
      <c r="I18" s="739" t="s">
        <v>808</v>
      </c>
      <c r="J18" s="740"/>
      <c r="K18" s="741"/>
      <c r="L18" s="735"/>
      <c r="M18" s="727"/>
      <c r="N18" s="712"/>
      <c r="O18" s="712"/>
      <c r="P18" s="712"/>
      <c r="Q18" s="712"/>
      <c r="R18" s="712"/>
      <c r="S18" s="712"/>
      <c r="T18" s="712"/>
      <c r="U18" s="712"/>
      <c r="V18" s="712"/>
    </row>
    <row r="19" spans="1:22" ht="15.75" hidden="1">
      <c r="A19" s="722"/>
      <c r="B19" s="742"/>
      <c r="C19" s="742"/>
      <c r="D19" s="742"/>
      <c r="E19" s="743"/>
      <c r="F19" s="743"/>
      <c r="G19" s="744"/>
      <c r="H19" s="745"/>
      <c r="I19" s="745"/>
      <c r="J19" s="740"/>
      <c r="K19" s="746"/>
      <c r="L19" s="735"/>
      <c r="M19" s="727"/>
      <c r="N19" s="712"/>
      <c r="O19" s="712"/>
      <c r="P19" s="712"/>
      <c r="Q19" s="712"/>
      <c r="R19" s="712"/>
      <c r="S19" s="712"/>
      <c r="T19" s="712"/>
      <c r="U19" s="712"/>
      <c r="V19" s="712"/>
    </row>
    <row r="20" spans="1:22" ht="16.5" thickBot="1">
      <c r="A20" s="722"/>
      <c r="B20" s="747" t="s">
        <v>986</v>
      </c>
      <c r="C20" s="748"/>
      <c r="D20" s="748"/>
      <c r="E20" s="749" t="s">
        <v>174</v>
      </c>
      <c r="F20" s="749" t="s">
        <v>175</v>
      </c>
      <c r="G20" s="750" t="s">
        <v>722</v>
      </c>
      <c r="H20" s="751" t="s">
        <v>723</v>
      </c>
      <c r="I20" s="751" t="s">
        <v>702</v>
      </c>
      <c r="J20" s="752"/>
      <c r="K20" s="753"/>
      <c r="L20" s="721"/>
      <c r="M20" s="727"/>
      <c r="N20" s="712"/>
      <c r="O20" s="712"/>
      <c r="P20" s="712"/>
      <c r="Q20" s="712"/>
      <c r="R20" s="712"/>
      <c r="S20" s="712"/>
      <c r="T20" s="712"/>
      <c r="U20" s="712"/>
      <c r="V20" s="712"/>
    </row>
    <row r="21" spans="1:22" ht="15.75">
      <c r="A21" s="722"/>
      <c r="B21" s="754"/>
      <c r="C21" s="754"/>
      <c r="D21" s="754"/>
      <c r="E21" s="755"/>
      <c r="F21" s="755"/>
      <c r="G21" s="756"/>
      <c r="H21" s="757"/>
      <c r="I21" s="757"/>
      <c r="J21" s="758"/>
      <c r="K21" s="759"/>
      <c r="L21" s="760"/>
      <c r="M21" s="727"/>
      <c r="N21" s="712"/>
      <c r="O21" s="712"/>
      <c r="P21" s="712"/>
      <c r="Q21" s="712"/>
      <c r="R21" s="712"/>
      <c r="S21" s="712"/>
      <c r="T21" s="712"/>
      <c r="U21" s="712"/>
      <c r="V21" s="712"/>
    </row>
    <row r="22" spans="1:22" ht="19.5" thickBot="1">
      <c r="A22" s="722">
        <v>10</v>
      </c>
      <c r="B22" s="761" t="s">
        <v>868</v>
      </c>
      <c r="C22" s="762" t="s">
        <v>176</v>
      </c>
      <c r="D22" s="763"/>
      <c r="E22" s="764">
        <f>+E23+E25+E36+E37</f>
        <v>0</v>
      </c>
      <c r="F22" s="764">
        <f>+F23+F25+F36+F37</f>
        <v>0</v>
      </c>
      <c r="G22" s="765">
        <f>+G23+G25+G36+G37</f>
        <v>0</v>
      </c>
      <c r="H22" s="766">
        <f>+H23+H25+H36+H37</f>
        <v>0</v>
      </c>
      <c r="I22" s="766">
        <f>+I23+I25+I36+I37</f>
        <v>0</v>
      </c>
      <c r="J22" s="767"/>
      <c r="K22" s="768" t="s">
        <v>176</v>
      </c>
      <c r="L22" s="769"/>
      <c r="M22" s="727"/>
      <c r="N22" s="712"/>
      <c r="O22" s="712"/>
      <c r="P22" s="712"/>
      <c r="Q22" s="712"/>
      <c r="R22" s="712"/>
      <c r="S22" s="712"/>
      <c r="T22" s="712"/>
      <c r="U22" s="712"/>
      <c r="V22" s="712"/>
    </row>
    <row r="23" spans="1:22" ht="16.5" thickTop="1">
      <c r="A23" s="722">
        <v>15</v>
      </c>
      <c r="B23" s="770" t="s">
        <v>867</v>
      </c>
      <c r="C23" s="770" t="s">
        <v>365</v>
      </c>
      <c r="D23" s="770"/>
      <c r="E23" s="771">
        <f>OTCHET!E22+OTCHET!E28+OTCHET!E33+OTCHET!E39+OTCHET!E47+OTCHET!E52+OTCHET!E58+OTCHET!E61+OTCHET!E64+OTCHET!E65+OTCHET!E72+OTCHET!E73+OTCHET!E74</f>
        <v>0</v>
      </c>
      <c r="F23" s="771">
        <f>+G23+H23+I23</f>
        <v>0</v>
      </c>
      <c r="G23" s="772">
        <f>OTCHET!I22+OTCHET!I28+OTCHET!I33+OTCHET!I39+OTCHET!I47+OTCHET!I52+OTCHET!I58+OTCHET!I61+OTCHET!I64+OTCHET!I65+OTCHET!I72+OTCHET!I73+OTCHET!I74</f>
        <v>0</v>
      </c>
      <c r="H23" s="773">
        <f>OTCHET!J22+OTCHET!J28+OTCHET!J33+OTCHET!J39+OTCHET!J47+OTCHET!J52+OTCHET!J58+OTCHET!J61+OTCHET!J64+OTCHET!J65+OTCHET!J72+OTCHET!J73+OTCHET!J74</f>
        <v>0</v>
      </c>
      <c r="I23" s="773">
        <f>OTCHET!K22+OTCHET!K28+OTCHET!K33+OTCHET!K39+OTCHET!K47+OTCHET!K52+OTCHET!K58+OTCHET!K61+OTCHET!K64+OTCHET!K65+OTCHET!K72+OTCHET!K73+OTCHET!K74</f>
        <v>0</v>
      </c>
      <c r="J23" s="774"/>
      <c r="K23" s="775" t="s">
        <v>365</v>
      </c>
      <c r="L23" s="776"/>
      <c r="M23" s="727"/>
      <c r="N23" s="712"/>
      <c r="O23" s="712"/>
      <c r="P23" s="712"/>
      <c r="Q23" s="712"/>
      <c r="R23" s="712"/>
      <c r="S23" s="712"/>
      <c r="T23" s="712"/>
      <c r="U23" s="712"/>
      <c r="V23" s="712"/>
    </row>
    <row r="24" spans="1:22" ht="16.5" hidden="1" customHeight="1" thickBot="1">
      <c r="A24" s="722"/>
      <c r="B24" s="777" t="s">
        <v>343</v>
      </c>
      <c r="C24" s="777" t="s">
        <v>340</v>
      </c>
      <c r="D24" s="777"/>
      <c r="E24" s="778"/>
      <c r="F24" s="778">
        <f>+G24+H24+I24</f>
        <v>0</v>
      </c>
      <c r="G24" s="779"/>
      <c r="H24" s="780"/>
      <c r="I24" s="780"/>
      <c r="J24" s="774"/>
      <c r="K24" s="781" t="s">
        <v>340</v>
      </c>
      <c r="L24" s="776"/>
      <c r="M24" s="727"/>
      <c r="N24" s="712"/>
      <c r="O24" s="712"/>
      <c r="P24" s="712"/>
      <c r="Q24" s="712"/>
      <c r="R24" s="712"/>
      <c r="S24" s="712"/>
      <c r="T24" s="712"/>
      <c r="U24" s="712"/>
      <c r="V24" s="712"/>
    </row>
    <row r="25" spans="1:22" ht="15.75">
      <c r="A25" s="722">
        <v>20</v>
      </c>
      <c r="B25" s="782" t="s">
        <v>987</v>
      </c>
      <c r="C25" s="782" t="s">
        <v>847</v>
      </c>
      <c r="D25" s="782"/>
      <c r="E25" s="783">
        <f>+E26+E30+E31+E32+E33</f>
        <v>0</v>
      </c>
      <c r="F25" s="783">
        <f>+F26+F30+F31+F32+F33</f>
        <v>0</v>
      </c>
      <c r="G25" s="784">
        <f>+G26+G30+G31+G32+G33</f>
        <v>0</v>
      </c>
      <c r="H25" s="785">
        <f>+H26+H30+H31+H32+H33</f>
        <v>0</v>
      </c>
      <c r="I25" s="785">
        <f>+I26+I30+I31+I32+I33</f>
        <v>0</v>
      </c>
      <c r="J25" s="774"/>
      <c r="K25" s="786" t="s">
        <v>847</v>
      </c>
      <c r="L25" s="776"/>
      <c r="M25" s="727"/>
      <c r="N25" s="712"/>
      <c r="O25" s="712"/>
      <c r="P25" s="712"/>
      <c r="Q25" s="712"/>
      <c r="R25" s="712"/>
      <c r="S25" s="712"/>
      <c r="T25" s="712"/>
      <c r="U25" s="712"/>
      <c r="V25" s="712"/>
    </row>
    <row r="26" spans="1:22" ht="15.75">
      <c r="A26" s="722">
        <v>25</v>
      </c>
      <c r="B26" s="787" t="s">
        <v>41</v>
      </c>
      <c r="C26" s="787" t="s">
        <v>848</v>
      </c>
      <c r="D26" s="787"/>
      <c r="E26" s="788">
        <f>OTCHET!E75</f>
        <v>0</v>
      </c>
      <c r="F26" s="788">
        <f t="shared" ref="F26:F37" si="0">+G26+H26+I26</f>
        <v>0</v>
      </c>
      <c r="G26" s="789">
        <f>OTCHET!I75</f>
        <v>0</v>
      </c>
      <c r="H26" s="790">
        <f>OTCHET!J75</f>
        <v>0</v>
      </c>
      <c r="I26" s="790">
        <f>OTCHET!K75</f>
        <v>0</v>
      </c>
      <c r="J26" s="774"/>
      <c r="K26" s="791" t="s">
        <v>848</v>
      </c>
      <c r="L26" s="776"/>
      <c r="M26" s="727"/>
      <c r="N26" s="712"/>
      <c r="O26" s="712"/>
      <c r="P26" s="712"/>
      <c r="Q26" s="712"/>
      <c r="R26" s="712"/>
      <c r="S26" s="712"/>
      <c r="T26" s="712"/>
      <c r="U26" s="712"/>
      <c r="V26" s="712"/>
    </row>
    <row r="27" spans="1:22" ht="15.75">
      <c r="A27" s="722">
        <v>26</v>
      </c>
      <c r="B27" s="792" t="s">
        <v>988</v>
      </c>
      <c r="C27" s="793" t="s">
        <v>344</v>
      </c>
      <c r="D27" s="792"/>
      <c r="E27" s="794">
        <f>OTCHET!E76</f>
        <v>0</v>
      </c>
      <c r="F27" s="794">
        <f t="shared" si="0"/>
        <v>0</v>
      </c>
      <c r="G27" s="795">
        <f>OTCHET!I76</f>
        <v>0</v>
      </c>
      <c r="H27" s="796">
        <f>OTCHET!J76</f>
        <v>0</v>
      </c>
      <c r="I27" s="796">
        <f>OTCHET!K76</f>
        <v>0</v>
      </c>
      <c r="J27" s="774"/>
      <c r="K27" s="797" t="s">
        <v>344</v>
      </c>
      <c r="L27" s="776"/>
      <c r="M27" s="727"/>
      <c r="N27" s="712"/>
      <c r="O27" s="712"/>
      <c r="P27" s="712"/>
      <c r="Q27" s="712"/>
      <c r="R27" s="712"/>
      <c r="S27" s="712"/>
      <c r="T27" s="712"/>
      <c r="U27" s="712"/>
      <c r="V27" s="712"/>
    </row>
    <row r="28" spans="1:22" ht="15.75">
      <c r="A28" s="722">
        <v>30</v>
      </c>
      <c r="B28" s="798" t="s">
        <v>341</v>
      </c>
      <c r="C28" s="799" t="s">
        <v>345</v>
      </c>
      <c r="D28" s="798"/>
      <c r="E28" s="800">
        <f>OTCHET!E78</f>
        <v>0</v>
      </c>
      <c r="F28" s="800">
        <f t="shared" si="0"/>
        <v>0</v>
      </c>
      <c r="G28" s="801">
        <f>OTCHET!I78</f>
        <v>0</v>
      </c>
      <c r="H28" s="802">
        <f>OTCHET!J78</f>
        <v>0</v>
      </c>
      <c r="I28" s="802">
        <f>OTCHET!K78</f>
        <v>0</v>
      </c>
      <c r="J28" s="774"/>
      <c r="K28" s="803" t="s">
        <v>345</v>
      </c>
      <c r="L28" s="776"/>
      <c r="M28" s="727"/>
      <c r="N28" s="712"/>
      <c r="O28" s="712"/>
      <c r="P28" s="712"/>
      <c r="Q28" s="712"/>
      <c r="R28" s="712"/>
      <c r="S28" s="712"/>
      <c r="T28" s="712"/>
      <c r="U28" s="712"/>
      <c r="V28" s="712"/>
    </row>
    <row r="29" spans="1:22" ht="15.75">
      <c r="A29" s="722">
        <v>35</v>
      </c>
      <c r="B29" s="804" t="s">
        <v>42</v>
      </c>
      <c r="C29" s="805" t="s">
        <v>346</v>
      </c>
      <c r="D29" s="804"/>
      <c r="E29" s="806">
        <f>+OTCHET!E79+OTCHET!E80</f>
        <v>0</v>
      </c>
      <c r="F29" s="806">
        <f t="shared" si="0"/>
        <v>0</v>
      </c>
      <c r="G29" s="807">
        <f>+OTCHET!I79+OTCHET!I80</f>
        <v>0</v>
      </c>
      <c r="H29" s="808">
        <f>+OTCHET!J79+OTCHET!J80</f>
        <v>0</v>
      </c>
      <c r="I29" s="808">
        <f>+OTCHET!K79+OTCHET!K80</f>
        <v>0</v>
      </c>
      <c r="J29" s="774"/>
      <c r="K29" s="809" t="s">
        <v>346</v>
      </c>
      <c r="L29" s="776"/>
      <c r="M29" s="727"/>
      <c r="N29" s="712"/>
      <c r="O29" s="712"/>
      <c r="P29" s="712"/>
      <c r="Q29" s="712"/>
      <c r="R29" s="712"/>
      <c r="S29" s="712"/>
      <c r="T29" s="712"/>
      <c r="U29" s="712"/>
      <c r="V29" s="712"/>
    </row>
    <row r="30" spans="1:22" ht="15.75">
      <c r="A30" s="722">
        <v>40</v>
      </c>
      <c r="B30" s="810" t="s">
        <v>43</v>
      </c>
      <c r="C30" s="810" t="s">
        <v>347</v>
      </c>
      <c r="D30" s="810"/>
      <c r="E30" s="811">
        <f>OTCHET!E91+OTCHET!E94+OTCHET!E95</f>
        <v>0</v>
      </c>
      <c r="F30" s="811">
        <f t="shared" si="0"/>
        <v>0</v>
      </c>
      <c r="G30" s="812">
        <f>OTCHET!I91+OTCHET!I94+OTCHET!I95</f>
        <v>0</v>
      </c>
      <c r="H30" s="813">
        <f>OTCHET!J91+OTCHET!J94+OTCHET!J95</f>
        <v>0</v>
      </c>
      <c r="I30" s="813">
        <f>OTCHET!K91+OTCHET!K94+OTCHET!K95</f>
        <v>0</v>
      </c>
      <c r="J30" s="774"/>
      <c r="K30" s="814" t="s">
        <v>347</v>
      </c>
      <c r="L30" s="776"/>
      <c r="M30" s="727"/>
      <c r="N30" s="712"/>
      <c r="O30" s="712"/>
      <c r="P30" s="712"/>
      <c r="Q30" s="712"/>
      <c r="R30" s="712"/>
      <c r="S30" s="712"/>
      <c r="T30" s="712"/>
      <c r="U30" s="712"/>
      <c r="V30" s="712"/>
    </row>
    <row r="31" spans="1:22" ht="15.75">
      <c r="A31" s="722">
        <v>45</v>
      </c>
      <c r="B31" s="815" t="s">
        <v>327</v>
      </c>
      <c r="C31" s="815" t="s">
        <v>849</v>
      </c>
      <c r="D31" s="815"/>
      <c r="E31" s="816">
        <f>OTCHET!E109</f>
        <v>0</v>
      </c>
      <c r="F31" s="816">
        <f t="shared" si="0"/>
        <v>0</v>
      </c>
      <c r="G31" s="817">
        <f>OTCHET!I109</f>
        <v>0</v>
      </c>
      <c r="H31" s="818">
        <f>OTCHET!J109</f>
        <v>0</v>
      </c>
      <c r="I31" s="818">
        <f>OTCHET!K109</f>
        <v>0</v>
      </c>
      <c r="J31" s="774"/>
      <c r="K31" s="819" t="s">
        <v>849</v>
      </c>
      <c r="L31" s="776"/>
      <c r="M31" s="727"/>
      <c r="N31" s="712"/>
      <c r="O31" s="712"/>
      <c r="P31" s="712"/>
      <c r="Q31" s="712"/>
      <c r="R31" s="712"/>
      <c r="S31" s="712"/>
      <c r="T31" s="712"/>
      <c r="U31" s="712"/>
      <c r="V31" s="712"/>
    </row>
    <row r="32" spans="1:22" ht="15.75">
      <c r="A32" s="722">
        <v>50</v>
      </c>
      <c r="B32" s="815" t="s">
        <v>328</v>
      </c>
      <c r="C32" s="815" t="s">
        <v>464</v>
      </c>
      <c r="D32" s="815"/>
      <c r="E32" s="816">
        <f>OTCHET!E113+OTCHET!E122+OTCHET!E138+OTCHET!E139</f>
        <v>0</v>
      </c>
      <c r="F32" s="816">
        <f t="shared" si="0"/>
        <v>0</v>
      </c>
      <c r="G32" s="817">
        <f>OTCHET!I113+OTCHET!I122+OTCHET!I138+OTCHET!I139</f>
        <v>0</v>
      </c>
      <c r="H32" s="818">
        <f>OTCHET!J113+OTCHET!J122+OTCHET!J138+OTCHET!J139</f>
        <v>0</v>
      </c>
      <c r="I32" s="818">
        <f>OTCHET!K113+OTCHET!K122+OTCHET!K138+OTCHET!K139</f>
        <v>0</v>
      </c>
      <c r="J32" s="774"/>
      <c r="K32" s="819" t="s">
        <v>464</v>
      </c>
      <c r="L32" s="776"/>
      <c r="M32" s="727"/>
      <c r="N32" s="712"/>
      <c r="O32" s="712"/>
      <c r="P32" s="712"/>
      <c r="Q32" s="712"/>
      <c r="R32" s="712"/>
      <c r="S32" s="712"/>
      <c r="T32" s="712"/>
      <c r="U32" s="712"/>
      <c r="V32" s="712"/>
    </row>
    <row r="33" spans="1:22" ht="15.75">
      <c r="A33" s="722">
        <v>51</v>
      </c>
      <c r="B33" s="820" t="s">
        <v>65</v>
      </c>
      <c r="C33" s="821" t="s">
        <v>377</v>
      </c>
      <c r="D33" s="820"/>
      <c r="E33" s="778">
        <f>OTCHET!E126</f>
        <v>0</v>
      </c>
      <c r="F33" s="778">
        <f t="shared" si="0"/>
        <v>0</v>
      </c>
      <c r="G33" s="779">
        <f>OTCHET!I126</f>
        <v>0</v>
      </c>
      <c r="H33" s="780">
        <f>OTCHET!J126</f>
        <v>0</v>
      </c>
      <c r="I33" s="780">
        <f>OTCHET!K126</f>
        <v>0</v>
      </c>
      <c r="J33" s="774"/>
      <c r="K33" s="781" t="s">
        <v>377</v>
      </c>
      <c r="L33" s="776"/>
      <c r="M33" s="727"/>
      <c r="N33" s="712"/>
      <c r="O33" s="712"/>
      <c r="P33" s="712"/>
      <c r="Q33" s="712"/>
      <c r="R33" s="712"/>
      <c r="S33" s="712"/>
      <c r="T33" s="712"/>
      <c r="U33" s="712"/>
      <c r="V33" s="712"/>
    </row>
    <row r="34" spans="1:22" ht="16.5" hidden="1" customHeight="1" thickBot="1">
      <c r="A34" s="722">
        <v>52</v>
      </c>
      <c r="B34" s="822"/>
      <c r="C34" s="823"/>
      <c r="D34" s="823"/>
      <c r="E34" s="824"/>
      <c r="F34" s="824">
        <f t="shared" si="0"/>
        <v>0</v>
      </c>
      <c r="G34" s="825"/>
      <c r="H34" s="826"/>
      <c r="I34" s="826"/>
      <c r="J34" s="774"/>
      <c r="K34" s="827"/>
      <c r="L34" s="776"/>
      <c r="M34" s="727"/>
      <c r="N34" s="712"/>
      <c r="O34" s="712"/>
      <c r="P34" s="712"/>
      <c r="Q34" s="712"/>
      <c r="R34" s="712"/>
      <c r="S34" s="712"/>
      <c r="T34" s="712"/>
      <c r="U34" s="712"/>
      <c r="V34" s="712"/>
    </row>
    <row r="35" spans="1:22" ht="16.5" hidden="1" customHeight="1" thickBot="1">
      <c r="A35" s="722"/>
      <c r="B35" s="828"/>
      <c r="C35" s="828"/>
      <c r="D35" s="828"/>
      <c r="E35" s="829"/>
      <c r="F35" s="829">
        <f t="shared" si="0"/>
        <v>0</v>
      </c>
      <c r="G35" s="830"/>
      <c r="H35" s="831"/>
      <c r="I35" s="831"/>
      <c r="J35" s="774"/>
      <c r="K35" s="832"/>
      <c r="L35" s="776"/>
      <c r="M35" s="727"/>
      <c r="N35" s="712"/>
      <c r="O35" s="712"/>
      <c r="P35" s="712"/>
      <c r="Q35" s="712"/>
      <c r="R35" s="712"/>
      <c r="S35" s="712"/>
      <c r="T35" s="712"/>
      <c r="U35" s="712"/>
      <c r="V35" s="712"/>
    </row>
    <row r="36" spans="1:22" ht="15.75">
      <c r="A36" s="722">
        <v>60</v>
      </c>
      <c r="B36" s="833" t="s">
        <v>335</v>
      </c>
      <c r="C36" s="833" t="s">
        <v>850</v>
      </c>
      <c r="D36" s="833"/>
      <c r="E36" s="834">
        <f>+OTCHET!E140</f>
        <v>0</v>
      </c>
      <c r="F36" s="834">
        <f t="shared" si="0"/>
        <v>0</v>
      </c>
      <c r="G36" s="835">
        <f>+OTCHET!I140</f>
        <v>0</v>
      </c>
      <c r="H36" s="836">
        <f>+OTCHET!J140</f>
        <v>0</v>
      </c>
      <c r="I36" s="836">
        <f>+OTCHET!K140</f>
        <v>0</v>
      </c>
      <c r="J36" s="837"/>
      <c r="K36" s="838" t="s">
        <v>850</v>
      </c>
      <c r="L36" s="776"/>
      <c r="M36" s="727"/>
      <c r="N36" s="712"/>
      <c r="O36" s="712"/>
      <c r="P36" s="712"/>
      <c r="Q36" s="712"/>
      <c r="R36" s="712"/>
      <c r="S36" s="712"/>
      <c r="T36" s="712"/>
      <c r="U36" s="712"/>
      <c r="V36" s="712"/>
    </row>
    <row r="37" spans="1:22" ht="15.75">
      <c r="A37" s="722">
        <v>65</v>
      </c>
      <c r="B37" s="839" t="s">
        <v>316</v>
      </c>
      <c r="C37" s="839" t="s">
        <v>177</v>
      </c>
      <c r="D37" s="839"/>
      <c r="E37" s="840">
        <f>OTCHET!E143+OTCHET!E152+OTCHET!E161</f>
        <v>0</v>
      </c>
      <c r="F37" s="840">
        <f t="shared" si="0"/>
        <v>0</v>
      </c>
      <c r="G37" s="841">
        <f>OTCHET!I143+OTCHET!I152+OTCHET!I161</f>
        <v>0</v>
      </c>
      <c r="H37" s="842">
        <f>OTCHET!J143+OTCHET!J152+OTCHET!J161</f>
        <v>0</v>
      </c>
      <c r="I37" s="842">
        <f>OTCHET!K143+OTCHET!K152+OTCHET!K161</f>
        <v>0</v>
      </c>
      <c r="J37" s="837"/>
      <c r="K37" s="843" t="s">
        <v>177</v>
      </c>
      <c r="L37" s="776"/>
      <c r="M37" s="844"/>
      <c r="N37" s="712"/>
      <c r="O37" s="712"/>
      <c r="P37" s="712"/>
      <c r="Q37" s="712"/>
      <c r="R37" s="712"/>
      <c r="S37" s="712"/>
      <c r="T37" s="712"/>
      <c r="U37" s="712"/>
      <c r="V37" s="712"/>
    </row>
    <row r="38" spans="1:22" ht="19.5" thickBot="1">
      <c r="A38" s="688">
        <v>70</v>
      </c>
      <c r="B38" s="845" t="s">
        <v>49</v>
      </c>
      <c r="C38" s="846" t="s">
        <v>854</v>
      </c>
      <c r="D38" s="847"/>
      <c r="E38" s="848">
        <f>E39+E43+E44+E46+SUM(E48:E52)+E55</f>
        <v>17062</v>
      </c>
      <c r="F38" s="848">
        <f>F39+F43+F44+F46+SUM(F48:F52)+F55</f>
        <v>11190</v>
      </c>
      <c r="G38" s="849">
        <f>G39+G43+G44+G46+SUM(G48:G52)+G55</f>
        <v>11190</v>
      </c>
      <c r="H38" s="850">
        <f>H39+H43+H44+H46+SUM(H48:H52)+H55</f>
        <v>0</v>
      </c>
      <c r="I38" s="1676">
        <f>I39+I43+I44+I46+SUM(I48:I52)+I55</f>
        <v>0</v>
      </c>
      <c r="J38" s="774"/>
      <c r="K38" s="851" t="s">
        <v>854</v>
      </c>
      <c r="L38" s="852"/>
      <c r="M38" s="853"/>
      <c r="N38" s="854"/>
      <c r="O38" s="854"/>
      <c r="P38" s="854"/>
      <c r="Q38" s="854"/>
      <c r="R38" s="854"/>
      <c r="S38" s="854"/>
      <c r="T38" s="855"/>
      <c r="U38" s="854"/>
      <c r="V38" s="854"/>
    </row>
    <row r="39" spans="1:22" ht="15.75" customHeight="1" thickTop="1">
      <c r="B39" s="1675" t="s">
        <v>2046</v>
      </c>
      <c r="C39" s="942"/>
      <c r="D39" s="1674"/>
      <c r="E39" s="811">
        <f>SUM(E40:E42)</f>
        <v>11660</v>
      </c>
      <c r="F39" s="811">
        <f>SUM(F40:F42)</f>
        <v>6559</v>
      </c>
      <c r="G39" s="812">
        <f>SUM(G40:G42)</f>
        <v>6559</v>
      </c>
      <c r="H39" s="813">
        <f>SUM(H40:H42)</f>
        <v>0</v>
      </c>
      <c r="I39" s="1413">
        <f>SUM(I40:I42)</f>
        <v>0</v>
      </c>
      <c r="J39" s="856"/>
      <c r="K39" s="814" t="s">
        <v>2047</v>
      </c>
      <c r="L39" s="852"/>
      <c r="M39" s="853"/>
      <c r="N39" s="854"/>
      <c r="O39" s="854"/>
      <c r="P39" s="854"/>
      <c r="Q39" s="854"/>
      <c r="R39" s="854"/>
      <c r="S39" s="854"/>
      <c r="T39" s="855"/>
      <c r="U39" s="854"/>
      <c r="V39" s="854"/>
    </row>
    <row r="40" spans="1:22" ht="15.75">
      <c r="A40" s="688">
        <v>75</v>
      </c>
      <c r="B40" s="873" t="s">
        <v>2048</v>
      </c>
      <c r="C40" s="872" t="s">
        <v>851</v>
      </c>
      <c r="D40" s="873"/>
      <c r="E40" s="874">
        <f>OTCHET!E188</f>
        <v>9441</v>
      </c>
      <c r="F40" s="874">
        <f t="shared" ref="F40:F55" si="1">+G40+H40+I40</f>
        <v>5342</v>
      </c>
      <c r="G40" s="875">
        <f>OTCHET!I188</f>
        <v>5342</v>
      </c>
      <c r="H40" s="876">
        <f>OTCHET!J188</f>
        <v>0</v>
      </c>
      <c r="I40" s="1677">
        <f>OTCHET!K188</f>
        <v>0</v>
      </c>
      <c r="J40" s="856"/>
      <c r="K40" s="877" t="s">
        <v>851</v>
      </c>
      <c r="L40" s="852"/>
      <c r="M40" s="853"/>
      <c r="N40" s="854"/>
      <c r="O40" s="854"/>
      <c r="P40" s="854"/>
      <c r="Q40" s="854"/>
      <c r="R40" s="854"/>
      <c r="S40" s="854"/>
      <c r="T40" s="855"/>
      <c r="U40" s="854"/>
      <c r="V40" s="854"/>
    </row>
    <row r="41" spans="1:22" ht="15.75">
      <c r="A41" s="688">
        <v>80</v>
      </c>
      <c r="B41" s="1678" t="s">
        <v>2049</v>
      </c>
      <c r="C41" s="1679" t="s">
        <v>852</v>
      </c>
      <c r="D41" s="1678"/>
      <c r="E41" s="1680">
        <f>OTCHET!E191</f>
        <v>0</v>
      </c>
      <c r="F41" s="1680">
        <f t="shared" si="1"/>
        <v>0</v>
      </c>
      <c r="G41" s="1681">
        <f>OTCHET!I191</f>
        <v>0</v>
      </c>
      <c r="H41" s="1682">
        <f>OTCHET!J191</f>
        <v>0</v>
      </c>
      <c r="I41" s="1677">
        <f>OTCHET!K191</f>
        <v>0</v>
      </c>
      <c r="J41" s="856"/>
      <c r="K41" s="1689" t="s">
        <v>852</v>
      </c>
      <c r="L41" s="852"/>
      <c r="M41" s="853"/>
      <c r="N41" s="854"/>
      <c r="O41" s="854"/>
      <c r="P41" s="854"/>
      <c r="Q41" s="854"/>
      <c r="R41" s="854"/>
      <c r="S41" s="854"/>
      <c r="T41" s="855"/>
      <c r="U41" s="854"/>
      <c r="V41" s="854"/>
    </row>
    <row r="42" spans="1:22" ht="15.75">
      <c r="A42" s="688">
        <v>85</v>
      </c>
      <c r="B42" s="1683" t="s">
        <v>2050</v>
      </c>
      <c r="C42" s="1684" t="s">
        <v>66</v>
      </c>
      <c r="D42" s="1683"/>
      <c r="E42" s="1685">
        <f>+OTCHET!E197+OTCHET!E205</f>
        <v>2219</v>
      </c>
      <c r="F42" s="1685">
        <f t="shared" si="1"/>
        <v>1217</v>
      </c>
      <c r="G42" s="1686">
        <f>+OTCHET!I197+OTCHET!I205</f>
        <v>1217</v>
      </c>
      <c r="H42" s="1687">
        <f>+OTCHET!J197+OTCHET!J205</f>
        <v>0</v>
      </c>
      <c r="I42" s="1688">
        <f>+OTCHET!K197+OTCHET!K205</f>
        <v>0</v>
      </c>
      <c r="J42" s="856"/>
      <c r="K42" s="1690" t="s">
        <v>66</v>
      </c>
      <c r="L42" s="852"/>
      <c r="M42" s="853"/>
      <c r="N42" s="854"/>
      <c r="O42" s="854"/>
      <c r="P42" s="854"/>
      <c r="Q42" s="854"/>
      <c r="R42" s="854"/>
      <c r="S42" s="854"/>
      <c r="T42" s="855"/>
      <c r="U42" s="854"/>
      <c r="V42" s="854"/>
    </row>
    <row r="43" spans="1:22" ht="15.75">
      <c r="A43" s="688">
        <v>90</v>
      </c>
      <c r="B43" s="857" t="s">
        <v>2051</v>
      </c>
      <c r="C43" s="858" t="s">
        <v>734</v>
      </c>
      <c r="D43" s="857"/>
      <c r="E43" s="816">
        <f>+OTCHET!E206+OTCHET!E224+OTCHET!E273</f>
        <v>5402</v>
      </c>
      <c r="F43" s="816">
        <f t="shared" si="1"/>
        <v>4631</v>
      </c>
      <c r="G43" s="817">
        <f>+OTCHET!I206+OTCHET!I224+OTCHET!I273</f>
        <v>4631</v>
      </c>
      <c r="H43" s="818">
        <f>+OTCHET!J206+OTCHET!J224+OTCHET!J273</f>
        <v>0</v>
      </c>
      <c r="I43" s="1411">
        <f>+OTCHET!K206+OTCHET!K224+OTCHET!K273</f>
        <v>0</v>
      </c>
      <c r="J43" s="856"/>
      <c r="K43" s="819" t="s">
        <v>734</v>
      </c>
      <c r="L43" s="852"/>
      <c r="M43" s="853"/>
      <c r="N43" s="854"/>
      <c r="O43" s="854"/>
      <c r="P43" s="854"/>
      <c r="Q43" s="854"/>
      <c r="R43" s="854"/>
      <c r="S43" s="854"/>
      <c r="T43" s="855"/>
      <c r="U43" s="854"/>
      <c r="V43" s="854"/>
    </row>
    <row r="44" spans="1:22" ht="15.75">
      <c r="A44" s="688">
        <v>95</v>
      </c>
      <c r="B44" s="859" t="s">
        <v>2052</v>
      </c>
      <c r="C44" s="777" t="s">
        <v>853</v>
      </c>
      <c r="D44" s="859"/>
      <c r="E44" s="778">
        <f>+OTCHET!E228+OTCHET!E234+OTCHET!E237+OTCHET!E238+OTCHET!E239+OTCHET!E240+OTCHET!E241</f>
        <v>0</v>
      </c>
      <c r="F44" s="778">
        <f t="shared" si="1"/>
        <v>0</v>
      </c>
      <c r="G44" s="779">
        <f>+OTCHET!I228+OTCHET!I234+OTCHET!I237+OTCHET!I238+OTCHET!I239+OTCHET!I240+OTCHET!I241</f>
        <v>0</v>
      </c>
      <c r="H44" s="780">
        <f>+OTCHET!J228+OTCHET!J234+OTCHET!J237+OTCHET!J238+OTCHET!J239+OTCHET!J240+OTCHET!J241</f>
        <v>0</v>
      </c>
      <c r="I44" s="1412">
        <f>+OTCHET!K228+OTCHET!K234+OTCHET!K237+OTCHET!K238+OTCHET!K239+OTCHET!K240+OTCHET!K241</f>
        <v>0</v>
      </c>
      <c r="J44" s="856"/>
      <c r="K44" s="781" t="s">
        <v>853</v>
      </c>
      <c r="L44" s="852"/>
      <c r="M44" s="853"/>
      <c r="N44" s="854"/>
      <c r="O44" s="854"/>
      <c r="P44" s="854"/>
      <c r="Q44" s="854"/>
      <c r="R44" s="854"/>
      <c r="S44" s="854"/>
      <c r="T44" s="855"/>
      <c r="U44" s="854"/>
      <c r="V44" s="854"/>
    </row>
    <row r="45" spans="1:22" ht="15.75">
      <c r="A45" s="688">
        <v>100</v>
      </c>
      <c r="B45" s="860" t="s">
        <v>69</v>
      </c>
      <c r="C45" s="860" t="s">
        <v>348</v>
      </c>
      <c r="D45" s="860"/>
      <c r="E45" s="861">
        <f>+OTCHET!E237+OTCHET!E238+OTCHET!E239+OTCHET!E240+OTCHET!E244+OTCHET!E245+OTCHET!E249</f>
        <v>0</v>
      </c>
      <c r="F45" s="861">
        <f t="shared" si="1"/>
        <v>0</v>
      </c>
      <c r="G45" s="862">
        <f>+OTCHET!I237+OTCHET!I238+OTCHET!I239+OTCHET!I240+OTCHET!I244+OTCHET!I245+OTCHET!I249</f>
        <v>0</v>
      </c>
      <c r="H45" s="863">
        <f>+OTCHET!J237+OTCHET!J238+OTCHET!J239+OTCHET!J240+OTCHET!J244+OTCHET!J245+OTCHET!J249</f>
        <v>0</v>
      </c>
      <c r="I45" s="277">
        <f>+OTCHET!K237+OTCHET!K238+OTCHET!K239+OTCHET!K240+OTCHET!K244+OTCHET!K245+OTCHET!K249</f>
        <v>0</v>
      </c>
      <c r="J45" s="856"/>
      <c r="K45" s="864" t="s">
        <v>348</v>
      </c>
      <c r="L45" s="852"/>
      <c r="M45" s="853"/>
      <c r="N45" s="854"/>
      <c r="O45" s="854"/>
      <c r="P45" s="854"/>
      <c r="Q45" s="854"/>
      <c r="R45" s="854"/>
      <c r="S45" s="854"/>
      <c r="T45" s="855"/>
      <c r="U45" s="854"/>
      <c r="V45" s="854"/>
    </row>
    <row r="46" spans="1:22" ht="15.75">
      <c r="A46" s="688">
        <v>105</v>
      </c>
      <c r="B46" s="865" t="s">
        <v>2053</v>
      </c>
      <c r="C46" s="866" t="s">
        <v>735</v>
      </c>
      <c r="D46" s="865"/>
      <c r="E46" s="867">
        <f>+OTCHET!E257+OTCHET!E258+OTCHET!E259+OTCHET!E260</f>
        <v>0</v>
      </c>
      <c r="F46" s="867">
        <f t="shared" si="1"/>
        <v>0</v>
      </c>
      <c r="G46" s="868">
        <f>+OTCHET!I257+OTCHET!I258+OTCHET!I259+OTCHET!I260</f>
        <v>0</v>
      </c>
      <c r="H46" s="869">
        <f>+OTCHET!J257+OTCHET!J258+OTCHET!J259+OTCHET!J260</f>
        <v>0</v>
      </c>
      <c r="I46" s="1413">
        <f>+OTCHET!K257+OTCHET!K258+OTCHET!K259+OTCHET!K260</f>
        <v>0</v>
      </c>
      <c r="J46" s="856"/>
      <c r="K46" s="870" t="s">
        <v>735</v>
      </c>
      <c r="L46" s="852"/>
      <c r="M46" s="853"/>
      <c r="N46" s="854"/>
      <c r="O46" s="854"/>
      <c r="P46" s="854"/>
      <c r="Q46" s="854"/>
      <c r="R46" s="854"/>
      <c r="S46" s="854"/>
      <c r="T46" s="855"/>
      <c r="U46" s="854"/>
      <c r="V46" s="854"/>
    </row>
    <row r="47" spans="1:22" ht="15.75">
      <c r="A47" s="688">
        <v>106</v>
      </c>
      <c r="B47" s="860" t="s">
        <v>549</v>
      </c>
      <c r="C47" s="860" t="s">
        <v>550</v>
      </c>
      <c r="D47" s="860"/>
      <c r="E47" s="861">
        <f>+OTCHET!E258</f>
        <v>0</v>
      </c>
      <c r="F47" s="861">
        <f t="shared" si="1"/>
        <v>0</v>
      </c>
      <c r="G47" s="862">
        <f>+OTCHET!I258</f>
        <v>0</v>
      </c>
      <c r="H47" s="863">
        <f>+OTCHET!J258</f>
        <v>0</v>
      </c>
      <c r="I47" s="277">
        <f>+OTCHET!K258</f>
        <v>0</v>
      </c>
      <c r="J47" s="856"/>
      <c r="K47" s="864" t="s">
        <v>550</v>
      </c>
      <c r="L47" s="852"/>
      <c r="M47" s="853"/>
      <c r="N47" s="854"/>
      <c r="O47" s="854"/>
      <c r="P47" s="854"/>
      <c r="Q47" s="854"/>
      <c r="R47" s="854"/>
      <c r="S47" s="854"/>
      <c r="T47" s="855"/>
      <c r="U47" s="854"/>
      <c r="V47" s="854"/>
    </row>
    <row r="48" spans="1:22" ht="15.75">
      <c r="A48" s="688">
        <v>107</v>
      </c>
      <c r="B48" s="858" t="s">
        <v>2054</v>
      </c>
      <c r="C48" s="858" t="s">
        <v>366</v>
      </c>
      <c r="D48" s="857"/>
      <c r="E48" s="816">
        <f>+OTCHET!E267+OTCHET!E271+OTCHET!E272</f>
        <v>0</v>
      </c>
      <c r="F48" s="816">
        <f t="shared" si="1"/>
        <v>0</v>
      </c>
      <c r="G48" s="817">
        <f>+OTCHET!I267+OTCHET!I271+OTCHET!I272</f>
        <v>0</v>
      </c>
      <c r="H48" s="818">
        <f>+OTCHET!J267+OTCHET!J271+OTCHET!J272</f>
        <v>0</v>
      </c>
      <c r="I48" s="1411">
        <f>+OTCHET!K267+OTCHET!K271+OTCHET!K272</f>
        <v>0</v>
      </c>
      <c r="J48" s="856"/>
      <c r="K48" s="819" t="s">
        <v>2061</v>
      </c>
      <c r="L48" s="852"/>
      <c r="M48" s="853"/>
      <c r="N48" s="854"/>
      <c r="O48" s="854"/>
      <c r="P48" s="854"/>
      <c r="Q48" s="854"/>
      <c r="R48" s="854"/>
      <c r="S48" s="854"/>
      <c r="T48" s="855"/>
      <c r="U48" s="854"/>
      <c r="V48" s="854"/>
    </row>
    <row r="49" spans="1:22" ht="15.75">
      <c r="A49" s="688">
        <v>108</v>
      </c>
      <c r="B49" s="858" t="s">
        <v>2055</v>
      </c>
      <c r="C49" s="858" t="s">
        <v>367</v>
      </c>
      <c r="D49" s="857"/>
      <c r="E49" s="816">
        <f>OTCHET!E277+OTCHET!E278+OTCHET!E286+OTCHET!E289</f>
        <v>0</v>
      </c>
      <c r="F49" s="816">
        <f t="shared" si="1"/>
        <v>0</v>
      </c>
      <c r="G49" s="817">
        <f>OTCHET!I277+OTCHET!I278+OTCHET!I286+OTCHET!I289</f>
        <v>0</v>
      </c>
      <c r="H49" s="818">
        <f>OTCHET!J277+OTCHET!J278+OTCHET!J286+OTCHET!J289</f>
        <v>0</v>
      </c>
      <c r="I49" s="1411">
        <f>OTCHET!K277+OTCHET!K278+OTCHET!K286+OTCHET!K289</f>
        <v>0</v>
      </c>
      <c r="J49" s="856"/>
      <c r="K49" s="819" t="s">
        <v>367</v>
      </c>
      <c r="L49" s="852"/>
      <c r="M49" s="853"/>
      <c r="N49" s="854"/>
      <c r="O49" s="854"/>
      <c r="P49" s="854"/>
      <c r="Q49" s="854"/>
      <c r="R49" s="854"/>
      <c r="S49" s="854"/>
      <c r="T49" s="855"/>
      <c r="U49" s="854"/>
      <c r="V49" s="854"/>
    </row>
    <row r="50" spans="1:22" ht="15.75">
      <c r="A50" s="688">
        <v>110</v>
      </c>
      <c r="B50" s="858" t="s">
        <v>2056</v>
      </c>
      <c r="C50" s="858" t="s">
        <v>368</v>
      </c>
      <c r="D50" s="858"/>
      <c r="E50" s="816">
        <f>+OTCHET!E290</f>
        <v>0</v>
      </c>
      <c r="F50" s="816">
        <f t="shared" si="1"/>
        <v>0</v>
      </c>
      <c r="G50" s="817">
        <f>+OTCHET!I290</f>
        <v>0</v>
      </c>
      <c r="H50" s="818">
        <f>+OTCHET!J290</f>
        <v>0</v>
      </c>
      <c r="I50" s="1411">
        <f>+OTCHET!K290</f>
        <v>0</v>
      </c>
      <c r="J50" s="856"/>
      <c r="K50" s="819" t="s">
        <v>368</v>
      </c>
      <c r="L50" s="852"/>
      <c r="M50" s="853"/>
      <c r="N50" s="854"/>
      <c r="O50" s="854"/>
      <c r="P50" s="854"/>
      <c r="Q50" s="854"/>
      <c r="R50" s="854"/>
      <c r="S50" s="854"/>
      <c r="T50" s="855"/>
      <c r="U50" s="854"/>
      <c r="V50" s="854"/>
    </row>
    <row r="51" spans="1:22" ht="15.75">
      <c r="B51" s="859" t="s">
        <v>2057</v>
      </c>
      <c r="C51" s="777"/>
      <c r="D51" s="777"/>
      <c r="E51" s="778">
        <f>+OTCHET!E274</f>
        <v>0</v>
      </c>
      <c r="F51" s="778">
        <f>+G51+H51+I51</f>
        <v>0</v>
      </c>
      <c r="G51" s="779">
        <f>+OTCHET!I274</f>
        <v>0</v>
      </c>
      <c r="H51" s="780">
        <f>+OTCHET!J274</f>
        <v>0</v>
      </c>
      <c r="I51" s="1412">
        <f>+OTCHET!K274</f>
        <v>0</v>
      </c>
      <c r="J51" s="856"/>
      <c r="K51" s="781" t="s">
        <v>2060</v>
      </c>
      <c r="L51" s="852"/>
      <c r="M51" s="853"/>
      <c r="N51" s="854"/>
      <c r="O51" s="854"/>
      <c r="P51" s="854"/>
      <c r="Q51" s="854"/>
      <c r="R51" s="854"/>
      <c r="S51" s="854"/>
      <c r="T51" s="855"/>
      <c r="U51" s="854"/>
      <c r="V51" s="854"/>
    </row>
    <row r="52" spans="1:22" ht="15.75">
      <c r="A52" s="688">
        <v>115</v>
      </c>
      <c r="B52" s="859" t="s">
        <v>2058</v>
      </c>
      <c r="C52" s="871" t="s">
        <v>460</v>
      </c>
      <c r="D52" s="777"/>
      <c r="E52" s="778">
        <f>+OTCHET!E295</f>
        <v>0</v>
      </c>
      <c r="F52" s="778">
        <f t="shared" si="1"/>
        <v>0</v>
      </c>
      <c r="G52" s="779">
        <f>+OTCHET!I295</f>
        <v>0</v>
      </c>
      <c r="H52" s="780">
        <f>+OTCHET!J295</f>
        <v>0</v>
      </c>
      <c r="I52" s="1412">
        <f>+OTCHET!K295</f>
        <v>0</v>
      </c>
      <c r="J52" s="856"/>
      <c r="K52" s="781" t="s">
        <v>460</v>
      </c>
      <c r="L52" s="852"/>
      <c r="M52" s="853"/>
      <c r="N52" s="854"/>
      <c r="O52" s="854"/>
      <c r="P52" s="854"/>
      <c r="Q52" s="854"/>
      <c r="R52" s="854"/>
      <c r="S52" s="854"/>
      <c r="T52" s="855"/>
      <c r="U52" s="854"/>
      <c r="V52" s="854"/>
    </row>
    <row r="53" spans="1:22" ht="15.75">
      <c r="A53" s="688">
        <v>120</v>
      </c>
      <c r="B53" s="872" t="s">
        <v>68</v>
      </c>
      <c r="C53" s="872" t="s">
        <v>349</v>
      </c>
      <c r="D53" s="873"/>
      <c r="E53" s="874">
        <f>OTCHET!E296</f>
        <v>0</v>
      </c>
      <c r="F53" s="874">
        <f t="shared" si="1"/>
        <v>0</v>
      </c>
      <c r="G53" s="875">
        <f>OTCHET!I296</f>
        <v>0</v>
      </c>
      <c r="H53" s="876">
        <f>OTCHET!J296</f>
        <v>0</v>
      </c>
      <c r="I53" s="1414">
        <f>OTCHET!K296</f>
        <v>0</v>
      </c>
      <c r="J53" s="856"/>
      <c r="K53" s="877" t="s">
        <v>349</v>
      </c>
      <c r="L53" s="852"/>
      <c r="M53" s="853"/>
      <c r="N53" s="854"/>
      <c r="O53" s="854"/>
      <c r="P53" s="854"/>
      <c r="Q53" s="854"/>
      <c r="R53" s="854"/>
      <c r="S53" s="854"/>
      <c r="T53" s="855"/>
      <c r="U53" s="854"/>
      <c r="V53" s="854"/>
    </row>
    <row r="54" spans="1:22" ht="15.75">
      <c r="A54" s="688">
        <v>125</v>
      </c>
      <c r="B54" s="878" t="s">
        <v>375</v>
      </c>
      <c r="C54" s="879" t="s">
        <v>376</v>
      </c>
      <c r="D54" s="880"/>
      <c r="E54" s="881">
        <f>OTCHET!E298</f>
        <v>0</v>
      </c>
      <c r="F54" s="881">
        <f t="shared" si="1"/>
        <v>0</v>
      </c>
      <c r="G54" s="882">
        <f>OTCHET!I298</f>
        <v>0</v>
      </c>
      <c r="H54" s="883">
        <f>OTCHET!J298</f>
        <v>0</v>
      </c>
      <c r="I54" s="1415">
        <f>OTCHET!K298</f>
        <v>0</v>
      </c>
      <c r="J54" s="856"/>
      <c r="K54" s="884" t="s">
        <v>376</v>
      </c>
      <c r="L54" s="852"/>
      <c r="M54" s="853"/>
      <c r="N54" s="854"/>
      <c r="O54" s="854"/>
      <c r="P54" s="854"/>
      <c r="Q54" s="854"/>
      <c r="R54" s="854"/>
      <c r="S54" s="854"/>
      <c r="T54" s="855"/>
      <c r="U54" s="854"/>
      <c r="V54" s="854"/>
    </row>
    <row r="55" spans="1:22" ht="15.75">
      <c r="A55" s="885">
        <v>127</v>
      </c>
      <c r="B55" s="822" t="s">
        <v>2059</v>
      </c>
      <c r="C55" s="822" t="s">
        <v>67</v>
      </c>
      <c r="D55" s="886"/>
      <c r="E55" s="887">
        <f>+OTCHET!E299</f>
        <v>0</v>
      </c>
      <c r="F55" s="887">
        <f t="shared" si="1"/>
        <v>0</v>
      </c>
      <c r="G55" s="888">
        <f>+OTCHET!I299</f>
        <v>0</v>
      </c>
      <c r="H55" s="889">
        <f>+OTCHET!J299</f>
        <v>0</v>
      </c>
      <c r="I55" s="889">
        <f>+OTCHET!K299</f>
        <v>0</v>
      </c>
      <c r="J55" s="837"/>
      <c r="K55" s="890" t="s">
        <v>67</v>
      </c>
      <c r="L55" s="852"/>
      <c r="M55" s="853"/>
      <c r="N55" s="854"/>
      <c r="O55" s="854"/>
      <c r="P55" s="854"/>
      <c r="Q55" s="854"/>
      <c r="R55" s="854"/>
      <c r="S55" s="854"/>
      <c r="T55" s="855"/>
      <c r="U55" s="854"/>
      <c r="V55" s="854"/>
    </row>
    <row r="56" spans="1:22" ht="19.5" thickBot="1">
      <c r="A56" s="688">
        <v>130</v>
      </c>
      <c r="B56" s="891" t="s">
        <v>178</v>
      </c>
      <c r="C56" s="892" t="s">
        <v>477</v>
      </c>
      <c r="D56" s="892"/>
      <c r="E56" s="893">
        <f>+E57+E58+E62</f>
        <v>13579</v>
      </c>
      <c r="F56" s="893">
        <f>+F57+F58+F62</f>
        <v>7707</v>
      </c>
      <c r="G56" s="894">
        <f>+G57+G58+G62</f>
        <v>7707</v>
      </c>
      <c r="H56" s="895">
        <f>+H57+H58+H62</f>
        <v>0</v>
      </c>
      <c r="I56" s="896">
        <f>+I57+I58+I62</f>
        <v>0</v>
      </c>
      <c r="J56" s="774"/>
      <c r="K56" s="897" t="s">
        <v>477</v>
      </c>
      <c r="L56" s="852"/>
      <c r="M56" s="853"/>
      <c r="N56" s="854"/>
      <c r="O56" s="854"/>
      <c r="P56" s="854"/>
      <c r="Q56" s="854"/>
      <c r="R56" s="854"/>
      <c r="S56" s="854"/>
      <c r="T56" s="855"/>
      <c r="U56" s="854"/>
      <c r="V56" s="854"/>
    </row>
    <row r="57" spans="1:22" ht="16.5" thickTop="1">
      <c r="A57" s="688">
        <v>135</v>
      </c>
      <c r="B57" s="865" t="s">
        <v>179</v>
      </c>
      <c r="C57" s="866" t="s">
        <v>463</v>
      </c>
      <c r="D57" s="865"/>
      <c r="E57" s="898">
        <f>+OTCHET!E363+OTCHET!E377+OTCHET!E390</f>
        <v>0</v>
      </c>
      <c r="F57" s="898">
        <f t="shared" ref="F57:F63" si="2">+G57+H57+I57</f>
        <v>0</v>
      </c>
      <c r="G57" s="899">
        <f>+OTCHET!I363+OTCHET!I377+OTCHET!I390</f>
        <v>0</v>
      </c>
      <c r="H57" s="900">
        <f>+OTCHET!J363+OTCHET!J377+OTCHET!J390</f>
        <v>0</v>
      </c>
      <c r="I57" s="900">
        <f>+OTCHET!K363+OTCHET!K377+OTCHET!K390</f>
        <v>0</v>
      </c>
      <c r="J57" s="837"/>
      <c r="K57" s="901" t="s">
        <v>463</v>
      </c>
      <c r="L57" s="852"/>
      <c r="M57" s="853"/>
      <c r="N57" s="854"/>
      <c r="O57" s="854"/>
      <c r="P57" s="854"/>
      <c r="Q57" s="854"/>
      <c r="R57" s="854"/>
      <c r="S57" s="854"/>
      <c r="T57" s="855"/>
      <c r="U57" s="854"/>
      <c r="V57" s="854"/>
    </row>
    <row r="58" spans="1:22" ht="15.75">
      <c r="A58" s="688">
        <v>140</v>
      </c>
      <c r="B58" s="857" t="s">
        <v>50</v>
      </c>
      <c r="C58" s="858" t="s">
        <v>478</v>
      </c>
      <c r="D58" s="857"/>
      <c r="E58" s="902">
        <f>+OTCHET!E385+OTCHET!E393+OTCHET!E398+OTCHET!E401+OTCHET!E404+OTCHET!E407+OTCHET!E408+OTCHET!E411+OTCHET!E424+OTCHET!E425+OTCHET!E426+OTCHET!E427+OTCHET!E428</f>
        <v>13579</v>
      </c>
      <c r="F58" s="902">
        <f t="shared" si="2"/>
        <v>7707</v>
      </c>
      <c r="G58" s="903">
        <f>+OTCHET!I385+OTCHET!I393+OTCHET!I398+OTCHET!I401+OTCHET!I404+OTCHET!I407+OTCHET!I408+OTCHET!I411+OTCHET!I424+OTCHET!I425+OTCHET!I426+OTCHET!I427+OTCHET!I428</f>
        <v>7707</v>
      </c>
      <c r="H58" s="904">
        <f>+OTCHET!J385+OTCHET!J393+OTCHET!J398+OTCHET!J401+OTCHET!J404+OTCHET!J407+OTCHET!J408+OTCHET!J411+OTCHET!J424+OTCHET!J425+OTCHET!J426+OTCHET!J427+OTCHET!J428</f>
        <v>0</v>
      </c>
      <c r="I58" s="904">
        <f>+OTCHET!K385+OTCHET!K393+OTCHET!K398+OTCHET!K401+OTCHET!K404+OTCHET!K407+OTCHET!K408+OTCHET!K411+OTCHET!K424+OTCHET!K425+OTCHET!K426+OTCHET!K427+OTCHET!K428</f>
        <v>0</v>
      </c>
      <c r="J58" s="837"/>
      <c r="K58" s="905" t="s">
        <v>478</v>
      </c>
      <c r="L58" s="852"/>
      <c r="M58" s="853"/>
      <c r="N58" s="854"/>
      <c r="O58" s="854"/>
      <c r="P58" s="854"/>
      <c r="Q58" s="854"/>
      <c r="R58" s="854"/>
      <c r="S58" s="854"/>
      <c r="T58" s="855"/>
      <c r="U58" s="854"/>
      <c r="V58" s="854"/>
    </row>
    <row r="59" spans="1:22" ht="15.75">
      <c r="A59" s="688">
        <v>145</v>
      </c>
      <c r="B59" s="777" t="s">
        <v>342</v>
      </c>
      <c r="C59" s="777" t="s">
        <v>350</v>
      </c>
      <c r="D59" s="859"/>
      <c r="E59" s="906">
        <f>+OTCHET!E424+OTCHET!E425+OTCHET!E426+OTCHET!E427+OTCHET!E428</f>
        <v>0</v>
      </c>
      <c r="F59" s="906">
        <f t="shared" si="2"/>
        <v>0</v>
      </c>
      <c r="G59" s="907">
        <f>+OTCHET!I424+OTCHET!I425+OTCHET!I426+OTCHET!I427+OTCHET!I428</f>
        <v>0</v>
      </c>
      <c r="H59" s="908">
        <f>+OTCHET!J424+OTCHET!J425+OTCHET!J426+OTCHET!J427+OTCHET!J428</f>
        <v>0</v>
      </c>
      <c r="I59" s="908">
        <f>+OTCHET!K424+OTCHET!K425+OTCHET!K426+OTCHET!K427+OTCHET!K428</f>
        <v>0</v>
      </c>
      <c r="J59" s="837"/>
      <c r="K59" s="909" t="s">
        <v>350</v>
      </c>
      <c r="L59" s="852"/>
      <c r="M59" s="853"/>
      <c r="N59" s="854"/>
      <c r="O59" s="854"/>
      <c r="P59" s="854"/>
      <c r="Q59" s="854"/>
      <c r="R59" s="854"/>
      <c r="S59" s="854"/>
      <c r="T59" s="855"/>
      <c r="U59" s="854"/>
      <c r="V59" s="854"/>
    </row>
    <row r="60" spans="1:22" ht="15.75">
      <c r="A60" s="688">
        <v>150</v>
      </c>
      <c r="B60" s="910" t="s">
        <v>465</v>
      </c>
      <c r="C60" s="910" t="s">
        <v>340</v>
      </c>
      <c r="D60" s="911"/>
      <c r="E60" s="912">
        <f>OTCHET!E407</f>
        <v>0</v>
      </c>
      <c r="F60" s="912">
        <f t="shared" si="2"/>
        <v>0</v>
      </c>
      <c r="G60" s="913">
        <f>OTCHET!I407</f>
        <v>0</v>
      </c>
      <c r="H60" s="914">
        <f>OTCHET!J407</f>
        <v>0</v>
      </c>
      <c r="I60" s="914">
        <f>OTCHET!K407</f>
        <v>0</v>
      </c>
      <c r="J60" s="837"/>
      <c r="K60" s="915" t="s">
        <v>340</v>
      </c>
      <c r="L60" s="852"/>
      <c r="M60" s="853"/>
      <c r="N60" s="854"/>
      <c r="O60" s="854"/>
      <c r="P60" s="854"/>
      <c r="Q60" s="854"/>
      <c r="R60" s="854"/>
      <c r="S60" s="854"/>
      <c r="T60" s="855"/>
      <c r="U60" s="854"/>
      <c r="V60" s="854"/>
    </row>
    <row r="61" spans="1:22" ht="15.75" hidden="1" customHeight="1">
      <c r="A61" s="688">
        <v>160</v>
      </c>
      <c r="B61" s="916"/>
      <c r="C61" s="917"/>
      <c r="D61" s="865"/>
      <c r="E61" s="898"/>
      <c r="F61" s="898">
        <f t="shared" si="2"/>
        <v>0</v>
      </c>
      <c r="G61" s="899"/>
      <c r="H61" s="900"/>
      <c r="I61" s="900"/>
      <c r="J61" s="837"/>
      <c r="K61" s="901"/>
      <c r="L61" s="852"/>
      <c r="M61" s="853"/>
      <c r="N61" s="854"/>
      <c r="O61" s="854"/>
      <c r="P61" s="854"/>
      <c r="Q61" s="854"/>
      <c r="R61" s="854"/>
      <c r="S61" s="854"/>
      <c r="T61" s="855"/>
      <c r="U61" s="854"/>
      <c r="V61" s="854"/>
    </row>
    <row r="62" spans="1:22" ht="15.75">
      <c r="A62" s="885">
        <v>162</v>
      </c>
      <c r="B62" s="918" t="s">
        <v>724</v>
      </c>
      <c r="C62" s="839" t="s">
        <v>855</v>
      </c>
      <c r="D62" s="918"/>
      <c r="E62" s="840">
        <f>OTCHET!E414</f>
        <v>0</v>
      </c>
      <c r="F62" s="840">
        <f t="shared" si="2"/>
        <v>0</v>
      </c>
      <c r="G62" s="841">
        <f>OTCHET!I414</f>
        <v>0</v>
      </c>
      <c r="H62" s="842">
        <f>OTCHET!J414</f>
        <v>0</v>
      </c>
      <c r="I62" s="842">
        <f>OTCHET!K414</f>
        <v>0</v>
      </c>
      <c r="J62" s="837"/>
      <c r="K62" s="843" t="s">
        <v>855</v>
      </c>
      <c r="L62" s="852"/>
      <c r="M62" s="853"/>
      <c r="N62" s="854"/>
      <c r="O62" s="854"/>
      <c r="P62" s="854"/>
      <c r="Q62" s="854"/>
      <c r="R62" s="854"/>
      <c r="S62" s="854"/>
      <c r="T62" s="855"/>
      <c r="U62" s="854"/>
      <c r="V62" s="854"/>
    </row>
    <row r="63" spans="1:22" ht="19.5" thickBot="1">
      <c r="A63" s="688">
        <v>165</v>
      </c>
      <c r="B63" s="919" t="s">
        <v>476</v>
      </c>
      <c r="C63" s="920" t="s">
        <v>373</v>
      </c>
      <c r="D63" s="921"/>
      <c r="E63" s="922">
        <f>+OTCHET!E250</f>
        <v>0</v>
      </c>
      <c r="F63" s="922">
        <f t="shared" si="2"/>
        <v>0</v>
      </c>
      <c r="G63" s="923">
        <f>+OTCHET!I250</f>
        <v>0</v>
      </c>
      <c r="H63" s="924">
        <f>+OTCHET!J250</f>
        <v>0</v>
      </c>
      <c r="I63" s="924">
        <f>+OTCHET!K250</f>
        <v>0</v>
      </c>
      <c r="J63" s="837"/>
      <c r="K63" s="925" t="s">
        <v>373</v>
      </c>
      <c r="L63" s="852"/>
      <c r="M63" s="853"/>
      <c r="N63" s="854"/>
      <c r="O63" s="854"/>
      <c r="P63" s="854"/>
      <c r="Q63" s="854"/>
      <c r="R63" s="854"/>
      <c r="S63" s="854"/>
      <c r="T63" s="855"/>
      <c r="U63" s="854"/>
      <c r="V63" s="854"/>
    </row>
    <row r="64" spans="1:22" ht="19.5" thickTop="1">
      <c r="A64" s="688">
        <v>175</v>
      </c>
      <c r="B64" s="926" t="s">
        <v>989</v>
      </c>
      <c r="C64" s="927"/>
      <c r="D64" s="927"/>
      <c r="E64" s="928">
        <f>+E22-E38+E56-E63</f>
        <v>-3483</v>
      </c>
      <c r="F64" s="928">
        <f>+F22-F38+F56-F63</f>
        <v>-3483</v>
      </c>
      <c r="G64" s="929">
        <f>+G22-G38+G56-G63</f>
        <v>-3483</v>
      </c>
      <c r="H64" s="930">
        <f>+H22-H38+H56-H63</f>
        <v>0</v>
      </c>
      <c r="I64" s="930">
        <f>+I22-I38+I56-I63</f>
        <v>0</v>
      </c>
      <c r="J64" s="837"/>
      <c r="K64" s="931"/>
      <c r="L64" s="852"/>
      <c r="M64" s="853"/>
      <c r="N64" s="854"/>
      <c r="O64" s="854"/>
      <c r="P64" s="854"/>
      <c r="Q64" s="854"/>
      <c r="R64" s="854"/>
      <c r="S64" s="854"/>
      <c r="T64" s="855"/>
      <c r="U64" s="854"/>
      <c r="V64" s="854"/>
    </row>
    <row r="65" spans="1:22" ht="12" hidden="1" customHeight="1">
      <c r="A65" s="688">
        <v>180</v>
      </c>
      <c r="B65" s="932">
        <f>+IF(+SUM(E$65:I$65)=0,0,"Контрола: дефицит/излишък = финансиране с обратен знак (V. + VІ. = 0)")</f>
        <v>0</v>
      </c>
      <c r="C65" s="933"/>
      <c r="D65" s="933"/>
      <c r="E65" s="934">
        <f>+E$64+E$66</f>
        <v>0</v>
      </c>
      <c r="F65" s="934">
        <f>+F$64+F$66</f>
        <v>0</v>
      </c>
      <c r="G65" s="935">
        <f>+G$64+G$66</f>
        <v>0</v>
      </c>
      <c r="H65" s="935">
        <f>+H$64+H$66</f>
        <v>0</v>
      </c>
      <c r="I65" s="935">
        <f>+I$64+I$66</f>
        <v>0</v>
      </c>
      <c r="J65" s="837"/>
      <c r="K65" s="936"/>
      <c r="L65" s="852"/>
      <c r="M65" s="853"/>
      <c r="N65" s="854"/>
      <c r="O65" s="854"/>
      <c r="P65" s="854"/>
      <c r="Q65" s="854"/>
      <c r="R65" s="854"/>
      <c r="S65" s="854"/>
      <c r="T65" s="855"/>
      <c r="U65" s="854"/>
      <c r="V65" s="854"/>
    </row>
    <row r="66" spans="1:22" ht="19.5" thickBot="1">
      <c r="A66" s="688">
        <v>185</v>
      </c>
      <c r="B66" s="761" t="s">
        <v>374</v>
      </c>
      <c r="C66" s="937" t="s">
        <v>51</v>
      </c>
      <c r="D66" s="937"/>
      <c r="E66" s="938">
        <f>SUM(+E68+E76+E77+E84+E85+E86+E89+E90+E91+E92+E93+E94+E95)</f>
        <v>3483</v>
      </c>
      <c r="F66" s="938">
        <f>SUM(+F68+F76+F77+F84+F85+F86+F89+F90+F91+F92+F93+F94+F95)</f>
        <v>3483</v>
      </c>
      <c r="G66" s="939">
        <f>SUM(+G68+G76+G77+G84+G85+G86+G89+G90+G91+G92+G93+G94+G95)</f>
        <v>3483</v>
      </c>
      <c r="H66" s="940">
        <f>SUM(+H68+H76+H77+H84+H85+H86+H89+H90+H91+H92+H93+H94+H95)</f>
        <v>0</v>
      </c>
      <c r="I66" s="940">
        <f>SUM(+I68+I76+I77+I84+I85+I86+I89+I90+I91+I92+I93+I94+I95)</f>
        <v>0</v>
      </c>
      <c r="J66" s="837"/>
      <c r="K66" s="941" t="s">
        <v>51</v>
      </c>
      <c r="L66" s="852"/>
      <c r="M66" s="853"/>
      <c r="N66" s="854"/>
      <c r="O66" s="854"/>
      <c r="P66" s="854"/>
      <c r="Q66" s="854"/>
      <c r="R66" s="854"/>
      <c r="S66" s="854"/>
      <c r="T66" s="855"/>
      <c r="U66" s="854"/>
      <c r="V66" s="854"/>
    </row>
    <row r="67" spans="1:22" ht="16.5" hidden="1" thickTop="1">
      <c r="A67" s="688">
        <v>190</v>
      </c>
      <c r="B67" s="942"/>
      <c r="C67" s="942"/>
      <c r="D67" s="942"/>
      <c r="E67" s="943"/>
      <c r="F67" s="944">
        <f>+G67+H67+I67</f>
        <v>0</v>
      </c>
      <c r="G67" s="945"/>
      <c r="H67" s="946"/>
      <c r="I67" s="946"/>
      <c r="J67" s="837"/>
      <c r="K67" s="947"/>
      <c r="L67" s="852"/>
      <c r="M67" s="853"/>
      <c r="N67" s="854"/>
      <c r="O67" s="854"/>
      <c r="P67" s="854"/>
      <c r="Q67" s="854"/>
      <c r="R67" s="854"/>
      <c r="S67" s="854"/>
      <c r="T67" s="855"/>
      <c r="U67" s="854"/>
      <c r="V67" s="854"/>
    </row>
    <row r="68" spans="1:22" ht="16.5" thickTop="1">
      <c r="A68" s="948">
        <v>195</v>
      </c>
      <c r="B68" s="859" t="s">
        <v>52</v>
      </c>
      <c r="C68" s="777" t="s">
        <v>70</v>
      </c>
      <c r="D68" s="859"/>
      <c r="E68" s="906">
        <f>SUM(E69:E75)</f>
        <v>0</v>
      </c>
      <c r="F68" s="906">
        <f>SUM(F69:F75)</f>
        <v>0</v>
      </c>
      <c r="G68" s="907">
        <f>SUM(G69:G75)</f>
        <v>0</v>
      </c>
      <c r="H68" s="908">
        <f>SUM(H69:H75)</f>
        <v>0</v>
      </c>
      <c r="I68" s="908">
        <f>SUM(I69:I75)</f>
        <v>0</v>
      </c>
      <c r="J68" s="837"/>
      <c r="K68" s="909" t="s">
        <v>70</v>
      </c>
      <c r="L68" s="949"/>
      <c r="M68" s="853"/>
      <c r="N68" s="854"/>
      <c r="O68" s="854"/>
      <c r="P68" s="854"/>
      <c r="Q68" s="854"/>
      <c r="R68" s="854"/>
      <c r="S68" s="854"/>
      <c r="T68" s="855"/>
      <c r="U68" s="854"/>
      <c r="V68" s="854"/>
    </row>
    <row r="69" spans="1:22" ht="15.75">
      <c r="A69" s="950">
        <v>200</v>
      </c>
      <c r="B69" s="951" t="s">
        <v>53</v>
      </c>
      <c r="C69" s="951" t="s">
        <v>351</v>
      </c>
      <c r="D69" s="951"/>
      <c r="E69" s="952">
        <f>+OTCHET!E484+OTCHET!E485+OTCHET!E488+OTCHET!E489+OTCHET!E492+OTCHET!E493+OTCHET!E497</f>
        <v>0</v>
      </c>
      <c r="F69" s="952">
        <f t="shared" ref="F69:F76" si="3">+G69+H69+I69</f>
        <v>0</v>
      </c>
      <c r="G69" s="953">
        <f>+OTCHET!I484+OTCHET!I485+OTCHET!I488+OTCHET!I489+OTCHET!I492+OTCHET!I493+OTCHET!I497</f>
        <v>0</v>
      </c>
      <c r="H69" s="954">
        <f>+OTCHET!J484+OTCHET!J485+OTCHET!J488+OTCHET!J489+OTCHET!J492+OTCHET!J493+OTCHET!J497</f>
        <v>0</v>
      </c>
      <c r="I69" s="954">
        <f>+OTCHET!K484+OTCHET!K485+OTCHET!K488+OTCHET!K489+OTCHET!K492+OTCHET!K493+OTCHET!K497</f>
        <v>0</v>
      </c>
      <c r="J69" s="837"/>
      <c r="K69" s="955" t="s">
        <v>351</v>
      </c>
      <c r="L69" s="956"/>
      <c r="M69" s="853"/>
      <c r="N69" s="854"/>
      <c r="O69" s="854"/>
      <c r="P69" s="854"/>
      <c r="Q69" s="854"/>
      <c r="R69" s="854"/>
      <c r="S69" s="854"/>
      <c r="T69" s="855"/>
      <c r="U69" s="854"/>
      <c r="V69" s="854"/>
    </row>
    <row r="70" spans="1:22" ht="15.75">
      <c r="A70" s="950">
        <v>205</v>
      </c>
      <c r="B70" s="957" t="s">
        <v>54</v>
      </c>
      <c r="C70" s="957" t="s">
        <v>352</v>
      </c>
      <c r="D70" s="957"/>
      <c r="E70" s="958">
        <f>+OTCHET!E486+OTCHET!E487+OTCHET!E490+OTCHET!E491+OTCHET!E494+OTCHET!E495+OTCHET!E496+OTCHET!E498</f>
        <v>0</v>
      </c>
      <c r="F70" s="958">
        <f t="shared" si="3"/>
        <v>0</v>
      </c>
      <c r="G70" s="959">
        <f>+OTCHET!I486+OTCHET!I487+OTCHET!I490+OTCHET!I491+OTCHET!I494+OTCHET!I495+OTCHET!I496+OTCHET!I498</f>
        <v>0</v>
      </c>
      <c r="H70" s="960">
        <f>+OTCHET!J486+OTCHET!J487+OTCHET!J490+OTCHET!J491+OTCHET!J494+OTCHET!J495+OTCHET!J496+OTCHET!J498</f>
        <v>0</v>
      </c>
      <c r="I70" s="960">
        <f>+OTCHET!K486+OTCHET!K487+OTCHET!K490+OTCHET!K491+OTCHET!K494+OTCHET!K495+OTCHET!K496+OTCHET!K498</f>
        <v>0</v>
      </c>
      <c r="J70" s="837"/>
      <c r="K70" s="961" t="s">
        <v>352</v>
      </c>
      <c r="L70" s="956"/>
      <c r="M70" s="853"/>
      <c r="N70" s="854"/>
      <c r="O70" s="854"/>
      <c r="P70" s="854"/>
      <c r="Q70" s="854"/>
      <c r="R70" s="854"/>
      <c r="S70" s="854"/>
      <c r="T70" s="855"/>
      <c r="U70" s="854"/>
      <c r="V70" s="854"/>
    </row>
    <row r="71" spans="1:22" ht="15.75">
      <c r="A71" s="950">
        <v>210</v>
      </c>
      <c r="B71" s="957" t="s">
        <v>55</v>
      </c>
      <c r="C71" s="957" t="s">
        <v>856</v>
      </c>
      <c r="D71" s="957"/>
      <c r="E71" s="958">
        <f>+OTCHET!E499</f>
        <v>0</v>
      </c>
      <c r="F71" s="958">
        <f t="shared" si="3"/>
        <v>0</v>
      </c>
      <c r="G71" s="959">
        <f>+OTCHET!I499</f>
        <v>0</v>
      </c>
      <c r="H71" s="960">
        <f>+OTCHET!J499</f>
        <v>0</v>
      </c>
      <c r="I71" s="960">
        <f>+OTCHET!K499</f>
        <v>0</v>
      </c>
      <c r="J71" s="837"/>
      <c r="K71" s="961" t="s">
        <v>856</v>
      </c>
      <c r="L71" s="956"/>
      <c r="M71" s="853"/>
      <c r="N71" s="854"/>
      <c r="O71" s="854"/>
      <c r="P71" s="854"/>
      <c r="Q71" s="854"/>
      <c r="R71" s="854"/>
      <c r="S71" s="854"/>
      <c r="T71" s="855"/>
      <c r="U71" s="854"/>
      <c r="V71" s="854"/>
    </row>
    <row r="72" spans="1:22" ht="15.75">
      <c r="A72" s="950">
        <v>215</v>
      </c>
      <c r="B72" s="957" t="s">
        <v>990</v>
      </c>
      <c r="C72" s="957" t="s">
        <v>857</v>
      </c>
      <c r="D72" s="957"/>
      <c r="E72" s="958">
        <f>+OTCHET!E504</f>
        <v>0</v>
      </c>
      <c r="F72" s="958">
        <f t="shared" si="3"/>
        <v>0</v>
      </c>
      <c r="G72" s="959">
        <f>+OTCHET!I504</f>
        <v>0</v>
      </c>
      <c r="H72" s="960">
        <f>+OTCHET!J504</f>
        <v>0</v>
      </c>
      <c r="I72" s="960">
        <f>+OTCHET!K504</f>
        <v>0</v>
      </c>
      <c r="J72" s="837"/>
      <c r="K72" s="961" t="s">
        <v>857</v>
      </c>
      <c r="L72" s="956"/>
      <c r="M72" s="853"/>
      <c r="N72" s="854"/>
      <c r="O72" s="854"/>
      <c r="P72" s="854"/>
      <c r="Q72" s="854"/>
      <c r="R72" s="854"/>
      <c r="S72" s="854"/>
      <c r="T72" s="855"/>
      <c r="U72" s="854"/>
      <c r="V72" s="854"/>
    </row>
    <row r="73" spans="1:22" ht="15.75">
      <c r="A73" s="950">
        <v>220</v>
      </c>
      <c r="B73" s="957" t="s">
        <v>56</v>
      </c>
      <c r="C73" s="957" t="s">
        <v>353</v>
      </c>
      <c r="D73" s="957"/>
      <c r="E73" s="958">
        <f>+OTCHET!E544</f>
        <v>0</v>
      </c>
      <c r="F73" s="958">
        <f t="shared" si="3"/>
        <v>0</v>
      </c>
      <c r="G73" s="959">
        <f>+OTCHET!I544</f>
        <v>0</v>
      </c>
      <c r="H73" s="960">
        <f>+OTCHET!J544</f>
        <v>0</v>
      </c>
      <c r="I73" s="960">
        <f>+OTCHET!K544</f>
        <v>0</v>
      </c>
      <c r="J73" s="837"/>
      <c r="K73" s="961" t="s">
        <v>353</v>
      </c>
      <c r="L73" s="956"/>
      <c r="M73" s="853"/>
      <c r="N73" s="854"/>
      <c r="O73" s="854"/>
      <c r="P73" s="854"/>
      <c r="Q73" s="854"/>
      <c r="R73" s="854"/>
      <c r="S73" s="854"/>
      <c r="T73" s="855"/>
      <c r="U73" s="854"/>
      <c r="V73" s="854"/>
    </row>
    <row r="74" spans="1:22" ht="15.75">
      <c r="A74" s="950">
        <v>230</v>
      </c>
      <c r="B74" s="962" t="s">
        <v>364</v>
      </c>
      <c r="C74" s="962" t="s">
        <v>354</v>
      </c>
      <c r="D74" s="962"/>
      <c r="E74" s="958">
        <f>+OTCHET!E583+OTCHET!E584</f>
        <v>0</v>
      </c>
      <c r="F74" s="958">
        <f t="shared" si="3"/>
        <v>0</v>
      </c>
      <c r="G74" s="959">
        <f>+OTCHET!I583+OTCHET!I584</f>
        <v>0</v>
      </c>
      <c r="H74" s="960">
        <f>+OTCHET!J583+OTCHET!J584</f>
        <v>0</v>
      </c>
      <c r="I74" s="960">
        <f>+OTCHET!K583+OTCHET!K584</f>
        <v>0</v>
      </c>
      <c r="J74" s="837"/>
      <c r="K74" s="961" t="s">
        <v>354</v>
      </c>
      <c r="L74" s="956"/>
      <c r="M74" s="853"/>
      <c r="N74" s="854"/>
      <c r="O74" s="854"/>
      <c r="P74" s="854"/>
      <c r="Q74" s="854"/>
      <c r="R74" s="854"/>
      <c r="S74" s="854"/>
      <c r="T74" s="855"/>
      <c r="U74" s="854"/>
      <c r="V74" s="854"/>
    </row>
    <row r="75" spans="1:22" ht="15.75">
      <c r="A75" s="950">
        <v>235</v>
      </c>
      <c r="B75" s="963" t="s">
        <v>58</v>
      </c>
      <c r="C75" s="963" t="s">
        <v>355</v>
      </c>
      <c r="D75" s="963"/>
      <c r="E75" s="964">
        <f>+OTCHET!E585+OTCHET!E586+OTCHET!E587</f>
        <v>0</v>
      </c>
      <c r="F75" s="964">
        <f t="shared" si="3"/>
        <v>0</v>
      </c>
      <c r="G75" s="965">
        <f>+OTCHET!I585+OTCHET!I586+OTCHET!I587</f>
        <v>0</v>
      </c>
      <c r="H75" s="966">
        <f>+OTCHET!J585+OTCHET!J586+OTCHET!J587</f>
        <v>0</v>
      </c>
      <c r="I75" s="966">
        <f>+OTCHET!K585+OTCHET!K586+OTCHET!K587</f>
        <v>0</v>
      </c>
      <c r="J75" s="837"/>
      <c r="K75" s="967" t="s">
        <v>355</v>
      </c>
      <c r="L75" s="956"/>
      <c r="M75" s="853"/>
      <c r="N75" s="854"/>
      <c r="O75" s="854"/>
      <c r="P75" s="854"/>
      <c r="Q75" s="854"/>
      <c r="R75" s="854"/>
      <c r="S75" s="854"/>
      <c r="T75" s="855"/>
      <c r="U75" s="854"/>
      <c r="V75" s="854"/>
    </row>
    <row r="76" spans="1:22" ht="15.75">
      <c r="A76" s="950">
        <v>240</v>
      </c>
      <c r="B76" s="865" t="s">
        <v>57</v>
      </c>
      <c r="C76" s="866" t="s">
        <v>858</v>
      </c>
      <c r="D76" s="865"/>
      <c r="E76" s="898">
        <f>OTCHET!E463</f>
        <v>0</v>
      </c>
      <c r="F76" s="898">
        <f t="shared" si="3"/>
        <v>0</v>
      </c>
      <c r="G76" s="899">
        <f>OTCHET!I463</f>
        <v>0</v>
      </c>
      <c r="H76" s="900">
        <f>OTCHET!J463</f>
        <v>0</v>
      </c>
      <c r="I76" s="900">
        <f>OTCHET!K463</f>
        <v>0</v>
      </c>
      <c r="J76" s="837"/>
      <c r="K76" s="901" t="s">
        <v>858</v>
      </c>
      <c r="L76" s="956"/>
      <c r="M76" s="853"/>
      <c r="N76" s="854"/>
      <c r="O76" s="854"/>
      <c r="P76" s="854"/>
      <c r="Q76" s="854"/>
      <c r="R76" s="854"/>
      <c r="S76" s="854"/>
      <c r="T76" s="855"/>
      <c r="U76" s="854"/>
      <c r="V76" s="854"/>
    </row>
    <row r="77" spans="1:22" ht="15.75">
      <c r="A77" s="950">
        <v>245</v>
      </c>
      <c r="B77" s="859" t="s">
        <v>59</v>
      </c>
      <c r="C77" s="777" t="s">
        <v>71</v>
      </c>
      <c r="D77" s="859"/>
      <c r="E77" s="906">
        <f>SUM(E78:E83)</f>
        <v>0</v>
      </c>
      <c r="F77" s="906">
        <f>SUM(F78:F83)</f>
        <v>0</v>
      </c>
      <c r="G77" s="907">
        <f>SUM(G78:G83)</f>
        <v>0</v>
      </c>
      <c r="H77" s="908">
        <f>SUM(H78:H83)</f>
        <v>0</v>
      </c>
      <c r="I77" s="908">
        <f>SUM(I78:I83)</f>
        <v>0</v>
      </c>
      <c r="J77" s="837"/>
      <c r="K77" s="909" t="s">
        <v>71</v>
      </c>
      <c r="L77" s="956"/>
      <c r="M77" s="853"/>
      <c r="N77" s="854"/>
      <c r="O77" s="854"/>
      <c r="P77" s="854"/>
      <c r="Q77" s="854"/>
      <c r="R77" s="854"/>
      <c r="S77" s="854"/>
      <c r="T77" s="855"/>
      <c r="U77" s="854"/>
      <c r="V77" s="854"/>
    </row>
    <row r="78" spans="1:22" ht="15.75">
      <c r="A78" s="950">
        <v>250</v>
      </c>
      <c r="B78" s="951" t="s">
        <v>60</v>
      </c>
      <c r="C78" s="951" t="s">
        <v>356</v>
      </c>
      <c r="D78" s="951"/>
      <c r="E78" s="952">
        <f>+OTCHET!E468+OTCHET!E471</f>
        <v>0</v>
      </c>
      <c r="F78" s="952">
        <f t="shared" ref="F78:F85" si="4">+G78+H78+I78</f>
        <v>0</v>
      </c>
      <c r="G78" s="953">
        <f>+OTCHET!I468+OTCHET!I471</f>
        <v>0</v>
      </c>
      <c r="H78" s="954">
        <f>+OTCHET!J468+OTCHET!J471</f>
        <v>0</v>
      </c>
      <c r="I78" s="954">
        <f>+OTCHET!K468+OTCHET!K471</f>
        <v>0</v>
      </c>
      <c r="J78" s="837"/>
      <c r="K78" s="955" t="s">
        <v>356</v>
      </c>
      <c r="L78" s="956"/>
      <c r="M78" s="853"/>
      <c r="N78" s="854"/>
      <c r="O78" s="854"/>
      <c r="P78" s="854"/>
      <c r="Q78" s="854"/>
      <c r="R78" s="854"/>
      <c r="S78" s="854"/>
      <c r="T78" s="855"/>
      <c r="U78" s="854"/>
      <c r="V78" s="854"/>
    </row>
    <row r="79" spans="1:22" ht="15.75">
      <c r="A79" s="950">
        <v>260</v>
      </c>
      <c r="B79" s="957" t="s">
        <v>61</v>
      </c>
      <c r="C79" s="957" t="s">
        <v>357</v>
      </c>
      <c r="D79" s="957"/>
      <c r="E79" s="958">
        <f>+OTCHET!E469+OTCHET!E472</f>
        <v>0</v>
      </c>
      <c r="F79" s="958">
        <f t="shared" si="4"/>
        <v>0</v>
      </c>
      <c r="G79" s="959">
        <f>+OTCHET!I469+OTCHET!I472</f>
        <v>0</v>
      </c>
      <c r="H79" s="960">
        <f>+OTCHET!J469+OTCHET!J472</f>
        <v>0</v>
      </c>
      <c r="I79" s="960">
        <f>+OTCHET!K469+OTCHET!K472</f>
        <v>0</v>
      </c>
      <c r="J79" s="837"/>
      <c r="K79" s="961" t="s">
        <v>357</v>
      </c>
      <c r="L79" s="956"/>
      <c r="M79" s="853"/>
      <c r="N79" s="854"/>
      <c r="O79" s="854"/>
      <c r="P79" s="854"/>
      <c r="Q79" s="854"/>
      <c r="R79" s="854"/>
      <c r="S79" s="854"/>
      <c r="T79" s="855"/>
      <c r="U79" s="854"/>
      <c r="V79" s="854"/>
    </row>
    <row r="80" spans="1:22" ht="15.75">
      <c r="A80" s="950">
        <v>265</v>
      </c>
      <c r="B80" s="957" t="s">
        <v>991</v>
      </c>
      <c r="C80" s="957" t="s">
        <v>358</v>
      </c>
      <c r="D80" s="957"/>
      <c r="E80" s="958">
        <f>OTCHET!E473</f>
        <v>0</v>
      </c>
      <c r="F80" s="958">
        <f t="shared" si="4"/>
        <v>0</v>
      </c>
      <c r="G80" s="959">
        <f>OTCHET!I473</f>
        <v>0</v>
      </c>
      <c r="H80" s="960">
        <f>OTCHET!J473</f>
        <v>0</v>
      </c>
      <c r="I80" s="960">
        <f>OTCHET!K473</f>
        <v>0</v>
      </c>
      <c r="J80" s="837"/>
      <c r="K80" s="961" t="s">
        <v>358</v>
      </c>
      <c r="L80" s="956"/>
      <c r="M80" s="853"/>
      <c r="N80" s="854"/>
      <c r="O80" s="854"/>
      <c r="P80" s="854"/>
      <c r="Q80" s="854"/>
      <c r="R80" s="854"/>
      <c r="S80" s="854"/>
      <c r="T80" s="855"/>
      <c r="U80" s="854"/>
      <c r="V80" s="854"/>
    </row>
    <row r="81" spans="1:22" ht="15.75" hidden="1" customHeight="1">
      <c r="A81" s="950"/>
      <c r="B81" s="957"/>
      <c r="C81" s="957"/>
      <c r="D81" s="957"/>
      <c r="E81" s="958"/>
      <c r="F81" s="958">
        <f t="shared" si="4"/>
        <v>0</v>
      </c>
      <c r="G81" s="959"/>
      <c r="H81" s="960"/>
      <c r="I81" s="960"/>
      <c r="J81" s="837"/>
      <c r="K81" s="961"/>
      <c r="L81" s="956"/>
      <c r="M81" s="853"/>
      <c r="N81" s="854"/>
      <c r="O81" s="854"/>
      <c r="P81" s="854"/>
      <c r="Q81" s="854"/>
      <c r="R81" s="854"/>
      <c r="S81" s="854"/>
      <c r="T81" s="855"/>
      <c r="U81" s="854"/>
      <c r="V81" s="854"/>
    </row>
    <row r="82" spans="1:22" ht="15.75">
      <c r="A82" s="950">
        <v>270</v>
      </c>
      <c r="B82" s="957" t="s">
        <v>462</v>
      </c>
      <c r="C82" s="957" t="s">
        <v>359</v>
      </c>
      <c r="D82" s="957"/>
      <c r="E82" s="958">
        <f>+OTCHET!E481</f>
        <v>0</v>
      </c>
      <c r="F82" s="958">
        <f t="shared" si="4"/>
        <v>0</v>
      </c>
      <c r="G82" s="959">
        <f>+OTCHET!I481</f>
        <v>0</v>
      </c>
      <c r="H82" s="960">
        <f>+OTCHET!J481</f>
        <v>0</v>
      </c>
      <c r="I82" s="960">
        <f>+OTCHET!K481</f>
        <v>0</v>
      </c>
      <c r="J82" s="837"/>
      <c r="K82" s="961" t="s">
        <v>359</v>
      </c>
      <c r="L82" s="956"/>
      <c r="M82" s="853"/>
      <c r="N82" s="854"/>
      <c r="O82" s="854"/>
      <c r="P82" s="854"/>
      <c r="Q82" s="854"/>
      <c r="R82" s="854"/>
      <c r="S82" s="854"/>
      <c r="T82" s="855"/>
      <c r="U82" s="854"/>
      <c r="V82" s="854"/>
    </row>
    <row r="83" spans="1:22" ht="15.75">
      <c r="A83" s="950">
        <v>275</v>
      </c>
      <c r="B83" s="968" t="s">
        <v>461</v>
      </c>
      <c r="C83" s="968" t="s">
        <v>360</v>
      </c>
      <c r="D83" s="968"/>
      <c r="E83" s="964">
        <f>+OTCHET!E482</f>
        <v>0</v>
      </c>
      <c r="F83" s="964">
        <f t="shared" si="4"/>
        <v>0</v>
      </c>
      <c r="G83" s="965">
        <f>+OTCHET!I482</f>
        <v>0</v>
      </c>
      <c r="H83" s="966">
        <f>+OTCHET!J482</f>
        <v>0</v>
      </c>
      <c r="I83" s="966">
        <f>+OTCHET!K482</f>
        <v>0</v>
      </c>
      <c r="J83" s="837"/>
      <c r="K83" s="967" t="s">
        <v>360</v>
      </c>
      <c r="L83" s="956"/>
      <c r="M83" s="853"/>
      <c r="N83" s="854"/>
      <c r="O83" s="854"/>
      <c r="P83" s="854"/>
      <c r="Q83" s="854"/>
      <c r="R83" s="854"/>
      <c r="S83" s="854"/>
      <c r="T83" s="855"/>
      <c r="U83" s="854"/>
      <c r="V83" s="854"/>
    </row>
    <row r="84" spans="1:22" ht="15.75">
      <c r="A84" s="950">
        <v>280</v>
      </c>
      <c r="B84" s="865" t="s">
        <v>992</v>
      </c>
      <c r="C84" s="866" t="s">
        <v>859</v>
      </c>
      <c r="D84" s="865"/>
      <c r="E84" s="898">
        <f>OTCHET!E537</f>
        <v>0</v>
      </c>
      <c r="F84" s="898">
        <f t="shared" si="4"/>
        <v>0</v>
      </c>
      <c r="G84" s="899">
        <f>OTCHET!I537</f>
        <v>0</v>
      </c>
      <c r="H84" s="900">
        <f>OTCHET!J537</f>
        <v>0</v>
      </c>
      <c r="I84" s="900">
        <f>OTCHET!K537</f>
        <v>0</v>
      </c>
      <c r="J84" s="837"/>
      <c r="K84" s="901" t="s">
        <v>859</v>
      </c>
      <c r="L84" s="956"/>
      <c r="M84" s="853"/>
      <c r="N84" s="854"/>
      <c r="O84" s="854"/>
      <c r="P84" s="854"/>
      <c r="Q84" s="854"/>
      <c r="R84" s="854"/>
      <c r="S84" s="854"/>
      <c r="T84" s="855"/>
      <c r="U84" s="854"/>
      <c r="V84" s="854"/>
    </row>
    <row r="85" spans="1:22" ht="15.75">
      <c r="A85" s="950">
        <v>285</v>
      </c>
      <c r="B85" s="857" t="s">
        <v>993</v>
      </c>
      <c r="C85" s="858" t="s">
        <v>860</v>
      </c>
      <c r="D85" s="857"/>
      <c r="E85" s="902">
        <f>OTCHET!E538</f>
        <v>0</v>
      </c>
      <c r="F85" s="902">
        <f t="shared" si="4"/>
        <v>0</v>
      </c>
      <c r="G85" s="903">
        <f>OTCHET!I538</f>
        <v>0</v>
      </c>
      <c r="H85" s="904">
        <f>OTCHET!J538</f>
        <v>0</v>
      </c>
      <c r="I85" s="904">
        <f>OTCHET!K538</f>
        <v>0</v>
      </c>
      <c r="J85" s="837"/>
      <c r="K85" s="905" t="s">
        <v>860</v>
      </c>
      <c r="L85" s="956"/>
      <c r="M85" s="853"/>
      <c r="N85" s="854"/>
      <c r="O85" s="854"/>
      <c r="P85" s="854"/>
      <c r="Q85" s="854"/>
      <c r="R85" s="854"/>
      <c r="S85" s="854"/>
      <c r="T85" s="855"/>
      <c r="U85" s="854"/>
      <c r="V85" s="854"/>
    </row>
    <row r="86" spans="1:22" ht="15.75">
      <c r="A86" s="950">
        <v>290</v>
      </c>
      <c r="B86" s="859" t="s">
        <v>866</v>
      </c>
      <c r="C86" s="777" t="s">
        <v>317</v>
      </c>
      <c r="D86" s="859"/>
      <c r="E86" s="906">
        <f>+E87+E88</f>
        <v>3483</v>
      </c>
      <c r="F86" s="906">
        <f>+F87+F88</f>
        <v>3483</v>
      </c>
      <c r="G86" s="907">
        <f>+G87+G88</f>
        <v>3483</v>
      </c>
      <c r="H86" s="908">
        <f>+H87+H88</f>
        <v>0</v>
      </c>
      <c r="I86" s="908">
        <f>+I87+I88</f>
        <v>0</v>
      </c>
      <c r="J86" s="837"/>
      <c r="K86" s="909" t="s">
        <v>317</v>
      </c>
      <c r="L86" s="956"/>
      <c r="M86" s="853"/>
      <c r="N86" s="854"/>
      <c r="O86" s="854"/>
      <c r="P86" s="854"/>
      <c r="Q86" s="854"/>
      <c r="R86" s="854"/>
      <c r="S86" s="854"/>
      <c r="T86" s="855"/>
      <c r="U86" s="854"/>
      <c r="V86" s="854"/>
    </row>
    <row r="87" spans="1:22" ht="15.75">
      <c r="A87" s="950">
        <v>295</v>
      </c>
      <c r="B87" s="951" t="s">
        <v>865</v>
      </c>
      <c r="C87" s="951" t="s">
        <v>318</v>
      </c>
      <c r="D87" s="969"/>
      <c r="E87" s="952">
        <f>+OTCHET!E505+OTCHET!E514+OTCHET!E518+OTCHET!E545</f>
        <v>0</v>
      </c>
      <c r="F87" s="952">
        <f t="shared" ref="F87:F96" si="5">+G87+H87+I87</f>
        <v>0</v>
      </c>
      <c r="G87" s="953">
        <f>+OTCHET!I505+OTCHET!I514+OTCHET!I518+OTCHET!I545</f>
        <v>0</v>
      </c>
      <c r="H87" s="954">
        <f>+OTCHET!J505+OTCHET!J514+OTCHET!J518+OTCHET!J545</f>
        <v>0</v>
      </c>
      <c r="I87" s="954">
        <f>+OTCHET!K505+OTCHET!K514+OTCHET!K518+OTCHET!K545</f>
        <v>0</v>
      </c>
      <c r="J87" s="837"/>
      <c r="K87" s="955" t="s">
        <v>318</v>
      </c>
      <c r="L87" s="956"/>
      <c r="M87" s="853"/>
      <c r="N87" s="854"/>
      <c r="O87" s="854"/>
      <c r="P87" s="854"/>
      <c r="Q87" s="854"/>
      <c r="R87" s="854"/>
      <c r="S87" s="854"/>
      <c r="T87" s="855"/>
      <c r="U87" s="854"/>
      <c r="V87" s="854"/>
    </row>
    <row r="88" spans="1:22" ht="15.75">
      <c r="A88" s="950">
        <v>300</v>
      </c>
      <c r="B88" s="968" t="s">
        <v>63</v>
      </c>
      <c r="C88" s="968" t="s">
        <v>180</v>
      </c>
      <c r="D88" s="970"/>
      <c r="E88" s="964">
        <f>+OTCHET!E523+OTCHET!E526+OTCHET!E546</f>
        <v>3483</v>
      </c>
      <c r="F88" s="964">
        <f t="shared" si="5"/>
        <v>3483</v>
      </c>
      <c r="G88" s="965">
        <f>+OTCHET!I523+OTCHET!I526+OTCHET!I546</f>
        <v>3483</v>
      </c>
      <c r="H88" s="966">
        <f>+OTCHET!J523+OTCHET!J526+OTCHET!J546</f>
        <v>0</v>
      </c>
      <c r="I88" s="966">
        <f>+OTCHET!K523+OTCHET!K526+OTCHET!K546</f>
        <v>0</v>
      </c>
      <c r="J88" s="837"/>
      <c r="K88" s="967" t="s">
        <v>180</v>
      </c>
      <c r="L88" s="956"/>
      <c r="M88" s="853"/>
      <c r="N88" s="854"/>
      <c r="O88" s="854"/>
      <c r="P88" s="854"/>
      <c r="Q88" s="854"/>
      <c r="R88" s="854"/>
      <c r="S88" s="854"/>
      <c r="T88" s="855"/>
      <c r="U88" s="854"/>
      <c r="V88" s="854"/>
    </row>
    <row r="89" spans="1:22" ht="15.75">
      <c r="A89" s="950">
        <v>310</v>
      </c>
      <c r="B89" s="865" t="s">
        <v>725</v>
      </c>
      <c r="C89" s="866" t="s">
        <v>861</v>
      </c>
      <c r="D89" s="971"/>
      <c r="E89" s="898">
        <f>OTCHET!E533</f>
        <v>0</v>
      </c>
      <c r="F89" s="898">
        <f t="shared" si="5"/>
        <v>0</v>
      </c>
      <c r="G89" s="899">
        <f>OTCHET!I533</f>
        <v>0</v>
      </c>
      <c r="H89" s="900">
        <f>OTCHET!J533</f>
        <v>0</v>
      </c>
      <c r="I89" s="900">
        <f>OTCHET!K533</f>
        <v>0</v>
      </c>
      <c r="J89" s="837"/>
      <c r="K89" s="901" t="s">
        <v>861</v>
      </c>
      <c r="L89" s="956"/>
      <c r="M89" s="853"/>
      <c r="N89" s="854"/>
      <c r="O89" s="854"/>
      <c r="P89" s="854"/>
      <c r="Q89" s="854"/>
      <c r="R89" s="854"/>
      <c r="S89" s="854"/>
      <c r="T89" s="855"/>
      <c r="U89" s="854"/>
      <c r="V89" s="854"/>
    </row>
    <row r="90" spans="1:22" ht="15.75">
      <c r="A90" s="950">
        <v>320</v>
      </c>
      <c r="B90" s="857" t="s">
        <v>864</v>
      </c>
      <c r="C90" s="858" t="s">
        <v>361</v>
      </c>
      <c r="D90" s="857"/>
      <c r="E90" s="902">
        <f>+OTCHET!E569+OTCHET!E570+OTCHET!E571+OTCHET!E572+OTCHET!E573+OTCHET!E574</f>
        <v>0</v>
      </c>
      <c r="F90" s="902">
        <f t="shared" si="5"/>
        <v>0</v>
      </c>
      <c r="G90" s="903">
        <f>+OTCHET!I569+OTCHET!I570+OTCHET!I571+OTCHET!I572+OTCHET!I573+OTCHET!I574</f>
        <v>0</v>
      </c>
      <c r="H90" s="904">
        <f>+OTCHET!J569+OTCHET!J570+OTCHET!J571+OTCHET!J572+OTCHET!J573+OTCHET!J574</f>
        <v>0</v>
      </c>
      <c r="I90" s="904">
        <f>+OTCHET!K569+OTCHET!K570+OTCHET!K571+OTCHET!K572+OTCHET!K573+OTCHET!K574</f>
        <v>0</v>
      </c>
      <c r="J90" s="837"/>
      <c r="K90" s="905" t="s">
        <v>361</v>
      </c>
      <c r="L90" s="956"/>
      <c r="M90" s="853"/>
      <c r="N90" s="854"/>
      <c r="O90" s="854"/>
      <c r="P90" s="854"/>
      <c r="Q90" s="854"/>
      <c r="R90" s="854"/>
      <c r="S90" s="854"/>
      <c r="T90" s="855"/>
      <c r="U90" s="854"/>
      <c r="V90" s="854"/>
    </row>
    <row r="91" spans="1:22" ht="15.75">
      <c r="A91" s="950">
        <v>330</v>
      </c>
      <c r="B91" s="972" t="s">
        <v>863</v>
      </c>
      <c r="C91" s="972" t="s">
        <v>362</v>
      </c>
      <c r="D91" s="972"/>
      <c r="E91" s="816">
        <f>+OTCHET!E575+OTCHET!E576+OTCHET!E577+OTCHET!E578+OTCHET!E579+OTCHET!E580+OTCHET!E581</f>
        <v>0</v>
      </c>
      <c r="F91" s="816">
        <f t="shared" si="5"/>
        <v>0</v>
      </c>
      <c r="G91" s="817">
        <f>+OTCHET!I575+OTCHET!I576+OTCHET!I577+OTCHET!I578+OTCHET!I579+OTCHET!I580+OTCHET!I581</f>
        <v>0</v>
      </c>
      <c r="H91" s="818">
        <f>+OTCHET!J575+OTCHET!J576+OTCHET!J577+OTCHET!J578+OTCHET!J579+OTCHET!J580+OTCHET!J581</f>
        <v>0</v>
      </c>
      <c r="I91" s="818">
        <f>+OTCHET!K575+OTCHET!K576+OTCHET!K577+OTCHET!K578+OTCHET!K579+OTCHET!K580+OTCHET!K581</f>
        <v>0</v>
      </c>
      <c r="J91" s="837"/>
      <c r="K91" s="819" t="s">
        <v>362</v>
      </c>
      <c r="L91" s="956"/>
      <c r="M91" s="853"/>
      <c r="N91" s="854"/>
      <c r="O91" s="854"/>
      <c r="P91" s="854"/>
      <c r="Q91" s="854"/>
      <c r="R91" s="854"/>
      <c r="S91" s="854"/>
      <c r="T91" s="855"/>
      <c r="U91" s="854"/>
      <c r="V91" s="854"/>
    </row>
    <row r="92" spans="1:22" ht="15.75">
      <c r="A92" s="950">
        <v>335</v>
      </c>
      <c r="B92" s="858" t="s">
        <v>862</v>
      </c>
      <c r="C92" s="858" t="s">
        <v>363</v>
      </c>
      <c r="D92" s="972"/>
      <c r="E92" s="816">
        <f>+OTCHET!E582</f>
        <v>0</v>
      </c>
      <c r="F92" s="816">
        <f t="shared" si="5"/>
        <v>0</v>
      </c>
      <c r="G92" s="817">
        <f>+OTCHET!I582</f>
        <v>0</v>
      </c>
      <c r="H92" s="818">
        <f>+OTCHET!J582</f>
        <v>0</v>
      </c>
      <c r="I92" s="818">
        <f>+OTCHET!K582</f>
        <v>0</v>
      </c>
      <c r="J92" s="837"/>
      <c r="K92" s="819" t="s">
        <v>363</v>
      </c>
      <c r="L92" s="956"/>
      <c r="M92" s="853"/>
      <c r="N92" s="854"/>
      <c r="O92" s="854"/>
      <c r="P92" s="854"/>
      <c r="Q92" s="854"/>
      <c r="R92" s="854"/>
      <c r="S92" s="854"/>
      <c r="T92" s="855"/>
      <c r="U92" s="854"/>
      <c r="V92" s="854"/>
    </row>
    <row r="93" spans="1:22" ht="15.75">
      <c r="A93" s="950">
        <v>340</v>
      </c>
      <c r="B93" s="858" t="s">
        <v>369</v>
      </c>
      <c r="C93" s="858" t="s">
        <v>370</v>
      </c>
      <c r="D93" s="858"/>
      <c r="E93" s="816">
        <f>+OTCHET!E589+OTCHET!E590</f>
        <v>0</v>
      </c>
      <c r="F93" s="816">
        <f t="shared" si="5"/>
        <v>0</v>
      </c>
      <c r="G93" s="817">
        <f>+OTCHET!I589+OTCHET!I590</f>
        <v>0</v>
      </c>
      <c r="H93" s="818">
        <f>+OTCHET!J589+OTCHET!J590</f>
        <v>0</v>
      </c>
      <c r="I93" s="818">
        <f>+OTCHET!K589+OTCHET!K590</f>
        <v>0</v>
      </c>
      <c r="J93" s="837"/>
      <c r="K93" s="819" t="s">
        <v>370</v>
      </c>
      <c r="L93" s="956"/>
      <c r="M93" s="853"/>
      <c r="N93" s="854"/>
      <c r="O93" s="854"/>
      <c r="P93" s="854"/>
      <c r="Q93" s="854"/>
      <c r="R93" s="854"/>
      <c r="S93" s="854"/>
      <c r="T93" s="855"/>
      <c r="U93" s="854"/>
      <c r="V93" s="854"/>
    </row>
    <row r="94" spans="1:22" ht="15.75">
      <c r="A94" s="950">
        <v>345</v>
      </c>
      <c r="B94" s="858" t="s">
        <v>371</v>
      </c>
      <c r="C94" s="972" t="s">
        <v>372</v>
      </c>
      <c r="D94" s="858"/>
      <c r="E94" s="816">
        <f>+OTCHET!E591+OTCHET!E592</f>
        <v>0</v>
      </c>
      <c r="F94" s="816">
        <f t="shared" si="5"/>
        <v>0</v>
      </c>
      <c r="G94" s="817">
        <f>+OTCHET!I591+OTCHET!I592</f>
        <v>0</v>
      </c>
      <c r="H94" s="818">
        <f>+OTCHET!J591+OTCHET!J592</f>
        <v>0</v>
      </c>
      <c r="I94" s="818">
        <f>+OTCHET!K591+OTCHET!K592</f>
        <v>0</v>
      </c>
      <c r="J94" s="837"/>
      <c r="K94" s="819" t="s">
        <v>372</v>
      </c>
      <c r="L94" s="956"/>
      <c r="M94" s="853"/>
      <c r="N94" s="854"/>
      <c r="O94" s="854"/>
      <c r="P94" s="854"/>
      <c r="Q94" s="854"/>
      <c r="R94" s="854"/>
      <c r="S94" s="854"/>
      <c r="T94" s="855"/>
      <c r="U94" s="854"/>
      <c r="V94" s="854"/>
    </row>
    <row r="95" spans="1:22" ht="15.75">
      <c r="A95" s="950">
        <v>350</v>
      </c>
      <c r="B95" s="777" t="s">
        <v>994</v>
      </c>
      <c r="C95" s="777" t="s">
        <v>64</v>
      </c>
      <c r="D95" s="777"/>
      <c r="E95" s="778">
        <f>OTCHET!E593</f>
        <v>0</v>
      </c>
      <c r="F95" s="778">
        <f t="shared" si="5"/>
        <v>0</v>
      </c>
      <c r="G95" s="779">
        <f>OTCHET!I593</f>
        <v>0</v>
      </c>
      <c r="H95" s="780">
        <f>OTCHET!J593</f>
        <v>0</v>
      </c>
      <c r="I95" s="780">
        <f>OTCHET!K593</f>
        <v>0</v>
      </c>
      <c r="J95" s="837"/>
      <c r="K95" s="781" t="s">
        <v>64</v>
      </c>
      <c r="L95" s="956"/>
      <c r="M95" s="853"/>
      <c r="N95" s="854"/>
      <c r="O95" s="854"/>
      <c r="P95" s="854"/>
      <c r="Q95" s="854"/>
      <c r="R95" s="854"/>
      <c r="S95" s="854"/>
      <c r="T95" s="855"/>
      <c r="U95" s="854"/>
      <c r="V95" s="854"/>
    </row>
    <row r="96" spans="1:22" ht="16.5" thickBot="1">
      <c r="A96" s="973">
        <v>355</v>
      </c>
      <c r="B96" s="974" t="s">
        <v>552</v>
      </c>
      <c r="C96" s="974" t="s">
        <v>551</v>
      </c>
      <c r="D96" s="974"/>
      <c r="E96" s="1482">
        <f>+OTCHET!E596</f>
        <v>0</v>
      </c>
      <c r="F96" s="1482">
        <f t="shared" si="5"/>
        <v>0</v>
      </c>
      <c r="G96" s="1483">
        <f>+OTCHET!I596</f>
        <v>0</v>
      </c>
      <c r="H96" s="1484">
        <f>+OTCHET!J596</f>
        <v>0</v>
      </c>
      <c r="I96" s="1485">
        <f>+OTCHET!K596</f>
        <v>0</v>
      </c>
      <c r="J96" s="837"/>
      <c r="K96" s="1486" t="s">
        <v>551</v>
      </c>
      <c r="L96" s="975"/>
      <c r="M96" s="853"/>
      <c r="N96" s="854"/>
      <c r="O96" s="854"/>
      <c r="P96" s="854"/>
      <c r="Q96" s="854"/>
      <c r="R96" s="854"/>
      <c r="S96" s="854"/>
      <c r="T96" s="855"/>
      <c r="U96" s="854"/>
      <c r="V96" s="854"/>
    </row>
    <row r="97" spans="2:22" ht="16.5" hidden="1" thickBot="1">
      <c r="B97" s="976" t="s">
        <v>842</v>
      </c>
      <c r="C97" s="976"/>
      <c r="D97" s="976"/>
      <c r="E97" s="977"/>
      <c r="F97" s="977"/>
      <c r="G97" s="977"/>
      <c r="H97" s="977"/>
      <c r="I97" s="977"/>
      <c r="J97" s="978"/>
      <c r="K97" s="976"/>
      <c r="L97" s="852"/>
      <c r="M97" s="853"/>
      <c r="N97" s="854"/>
      <c r="O97" s="854"/>
      <c r="P97" s="854"/>
      <c r="Q97" s="854"/>
      <c r="R97" s="854"/>
      <c r="S97" s="854"/>
      <c r="T97" s="855"/>
      <c r="U97" s="854"/>
      <c r="V97" s="854"/>
    </row>
    <row r="98" spans="2:22" ht="16.5" hidden="1" thickBot="1">
      <c r="B98" s="976" t="s">
        <v>843</v>
      </c>
      <c r="C98" s="976"/>
      <c r="D98" s="976"/>
      <c r="E98" s="977"/>
      <c r="F98" s="977"/>
      <c r="G98" s="977"/>
      <c r="H98" s="977"/>
      <c r="I98" s="977"/>
      <c r="J98" s="978"/>
      <c r="K98" s="976"/>
      <c r="L98" s="852"/>
      <c r="M98" s="853"/>
      <c r="N98" s="854"/>
      <c r="O98" s="854"/>
      <c r="P98" s="854"/>
      <c r="Q98" s="854"/>
      <c r="R98" s="854"/>
      <c r="S98" s="854"/>
      <c r="T98" s="855"/>
      <c r="U98" s="854"/>
      <c r="V98" s="854"/>
    </row>
    <row r="99" spans="2:22" ht="16.5" hidden="1" thickBot="1">
      <c r="B99" s="976" t="s">
        <v>844</v>
      </c>
      <c r="C99" s="976"/>
      <c r="D99" s="976"/>
      <c r="E99" s="977"/>
      <c r="F99" s="977"/>
      <c r="G99" s="977"/>
      <c r="H99" s="977"/>
      <c r="I99" s="977"/>
      <c r="J99" s="978"/>
      <c r="K99" s="976"/>
      <c r="L99" s="852"/>
      <c r="M99" s="853"/>
      <c r="N99" s="854"/>
      <c r="O99" s="854"/>
      <c r="P99" s="854"/>
      <c r="Q99" s="854"/>
      <c r="R99" s="854"/>
      <c r="S99" s="854"/>
      <c r="T99" s="855"/>
      <c r="U99" s="854"/>
      <c r="V99" s="854"/>
    </row>
    <row r="100" spans="2:22" ht="16.5" hidden="1" thickBot="1">
      <c r="B100" s="979" t="s">
        <v>845</v>
      </c>
      <c r="C100" s="980"/>
      <c r="D100" s="980"/>
      <c r="E100" s="977"/>
      <c r="F100" s="977"/>
      <c r="G100" s="977"/>
      <c r="H100" s="977"/>
      <c r="I100" s="977"/>
      <c r="J100" s="978"/>
      <c r="K100" s="980"/>
      <c r="L100" s="852"/>
      <c r="M100" s="853"/>
      <c r="N100" s="854"/>
      <c r="O100" s="854"/>
      <c r="P100" s="854"/>
      <c r="Q100" s="854"/>
      <c r="R100" s="854"/>
      <c r="S100" s="854"/>
      <c r="T100" s="855"/>
      <c r="U100" s="854"/>
      <c r="V100" s="854"/>
    </row>
    <row r="101" spans="2:22" ht="16.5" hidden="1" thickBot="1">
      <c r="B101" s="979"/>
      <c r="C101" s="979"/>
      <c r="D101" s="979"/>
      <c r="E101" s="981"/>
      <c r="F101" s="981"/>
      <c r="G101" s="981"/>
      <c r="H101" s="981"/>
      <c r="I101" s="981"/>
      <c r="J101" s="856"/>
      <c r="K101" s="979"/>
      <c r="L101" s="776"/>
      <c r="M101" s="853"/>
      <c r="N101" s="854"/>
      <c r="O101" s="854"/>
      <c r="P101" s="854"/>
      <c r="Q101" s="854"/>
      <c r="R101" s="854"/>
      <c r="S101" s="854"/>
      <c r="T101" s="855"/>
      <c r="U101" s="854"/>
      <c r="V101" s="854"/>
    </row>
    <row r="102" spans="2:22" ht="16.5" hidden="1" thickBot="1">
      <c r="B102" s="980" t="s">
        <v>846</v>
      </c>
      <c r="C102" s="980"/>
      <c r="D102" s="980"/>
      <c r="E102" s="981"/>
      <c r="F102" s="981"/>
      <c r="G102" s="981"/>
      <c r="H102" s="981"/>
      <c r="I102" s="981"/>
      <c r="J102" s="856"/>
      <c r="K102" s="980"/>
      <c r="L102" s="776"/>
      <c r="M102" s="853"/>
      <c r="N102" s="854"/>
      <c r="O102" s="854"/>
      <c r="P102" s="854"/>
      <c r="Q102" s="854"/>
      <c r="R102" s="854"/>
      <c r="S102" s="854"/>
      <c r="T102" s="855"/>
      <c r="U102" s="854"/>
      <c r="V102" s="854"/>
    </row>
    <row r="103" spans="2:22" ht="16.5" hidden="1" thickBot="1">
      <c r="B103" s="976" t="s">
        <v>844</v>
      </c>
      <c r="C103" s="976"/>
      <c r="D103" s="976"/>
      <c r="E103" s="981"/>
      <c r="F103" s="982"/>
      <c r="G103" s="982"/>
      <c r="H103" s="982"/>
      <c r="I103" s="981"/>
      <c r="J103" s="856"/>
      <c r="K103" s="976"/>
      <c r="L103" s="776"/>
      <c r="M103" s="853"/>
      <c r="N103" s="854"/>
      <c r="O103" s="854"/>
      <c r="P103" s="854"/>
      <c r="Q103" s="854"/>
      <c r="R103" s="854"/>
      <c r="S103" s="854"/>
      <c r="T103" s="855"/>
      <c r="U103" s="854"/>
      <c r="V103" s="854"/>
    </row>
    <row r="104" spans="2:22" ht="16.5" hidden="1" thickBot="1">
      <c r="B104" s="979" t="s">
        <v>845</v>
      </c>
      <c r="C104" s="979"/>
      <c r="D104" s="979"/>
      <c r="E104" s="981"/>
      <c r="F104" s="982"/>
      <c r="G104" s="982"/>
      <c r="H104" s="982"/>
      <c r="I104" s="981"/>
      <c r="J104" s="983"/>
      <c r="K104" s="979"/>
      <c r="L104" s="776"/>
      <c r="M104" s="853"/>
      <c r="N104" s="854"/>
      <c r="O104" s="854"/>
      <c r="P104" s="854"/>
      <c r="Q104" s="854"/>
      <c r="R104" s="854"/>
      <c r="S104" s="854"/>
      <c r="T104" s="855"/>
      <c r="U104" s="854"/>
      <c r="V104" s="854"/>
    </row>
    <row r="105" spans="2:22" ht="16.5" thickTop="1">
      <c r="B105" s="558">
        <f>+IF(+SUM(E$65:I$65)=0,0,"Контрола: дефицит/излишък = финансиране с обратен знак (V. + VІ. = 0)")</f>
        <v>0</v>
      </c>
      <c r="C105" s="984"/>
      <c r="D105" s="984"/>
      <c r="E105" s="985">
        <f>+E$64+E$66</f>
        <v>0</v>
      </c>
      <c r="F105" s="985">
        <f>+F$64+F$66</f>
        <v>0</v>
      </c>
      <c r="G105" s="986">
        <f>+G$64+G$66</f>
        <v>0</v>
      </c>
      <c r="H105" s="986">
        <f>+H$64+H$66</f>
        <v>0</v>
      </c>
      <c r="I105" s="986">
        <f>+I$64+I$66</f>
        <v>0</v>
      </c>
      <c r="J105" s="983"/>
      <c r="K105" s="987"/>
      <c r="L105" s="776"/>
      <c r="M105" s="853"/>
      <c r="N105" s="854"/>
      <c r="O105" s="854"/>
      <c r="P105" s="854"/>
      <c r="Q105" s="854"/>
      <c r="R105" s="854"/>
      <c r="S105" s="854"/>
      <c r="T105" s="855"/>
      <c r="U105" s="854"/>
      <c r="V105" s="854"/>
    </row>
    <row r="106" spans="2:22" ht="15.75">
      <c r="B106" s="987"/>
      <c r="C106" s="987"/>
      <c r="D106" s="987"/>
      <c r="E106" s="988"/>
      <c r="F106" s="989"/>
      <c r="G106" s="990"/>
      <c r="H106" s="690"/>
      <c r="I106" s="690"/>
      <c r="J106" s="983"/>
      <c r="K106" s="987"/>
      <c r="L106" s="776"/>
      <c r="M106" s="844"/>
      <c r="N106" s="854"/>
      <c r="O106" s="854"/>
      <c r="P106" s="854"/>
      <c r="Q106" s="854"/>
      <c r="R106" s="854"/>
      <c r="S106" s="854"/>
      <c r="T106" s="855"/>
      <c r="U106" s="854"/>
      <c r="V106" s="854"/>
    </row>
    <row r="107" spans="2:22" ht="19.5" customHeight="1">
      <c r="B107" s="1371">
        <f>+OTCHET!H607</f>
        <v>0</v>
      </c>
      <c r="C107" s="987"/>
      <c r="D107" s="987"/>
      <c r="E107" s="670"/>
      <c r="F107" s="704"/>
      <c r="G107" s="1376">
        <f>+OTCHET!E607</f>
        <v>0</v>
      </c>
      <c r="H107" s="1376">
        <f>+OTCHET!F607</f>
        <v>0</v>
      </c>
      <c r="I107" s="991"/>
      <c r="J107" s="983"/>
      <c r="K107" s="987"/>
      <c r="L107" s="776"/>
      <c r="M107" s="844"/>
      <c r="N107" s="854"/>
      <c r="O107" s="854"/>
      <c r="P107" s="854"/>
      <c r="Q107" s="854"/>
      <c r="R107" s="854"/>
      <c r="S107" s="854"/>
      <c r="T107" s="855"/>
      <c r="U107" s="854"/>
      <c r="V107" s="854"/>
    </row>
    <row r="108" spans="2:22" ht="15.75">
      <c r="B108" s="992" t="s">
        <v>995</v>
      </c>
      <c r="C108" s="993"/>
      <c r="D108" s="993"/>
      <c r="E108" s="994"/>
      <c r="F108" s="994"/>
      <c r="G108" s="1781" t="s">
        <v>996</v>
      </c>
      <c r="H108" s="1781"/>
      <c r="I108" s="995"/>
      <c r="J108" s="983"/>
      <c r="K108" s="987"/>
      <c r="L108" s="776"/>
      <c r="M108" s="844"/>
      <c r="N108" s="854"/>
      <c r="O108" s="854"/>
      <c r="P108" s="854"/>
      <c r="Q108" s="854"/>
      <c r="R108" s="854"/>
      <c r="S108" s="854"/>
      <c r="T108" s="855"/>
      <c r="U108" s="854"/>
      <c r="V108" s="854"/>
    </row>
    <row r="109" spans="2:22" ht="17.25" customHeight="1">
      <c r="B109" s="996" t="s">
        <v>885</v>
      </c>
      <c r="C109" s="688"/>
      <c r="D109" s="688"/>
      <c r="E109" s="997"/>
      <c r="F109" s="998"/>
      <c r="G109" s="690"/>
      <c r="H109" s="690"/>
      <c r="I109" s="690"/>
      <c r="J109" s="983"/>
      <c r="K109" s="987"/>
      <c r="L109" s="776"/>
      <c r="M109" s="844"/>
      <c r="N109" s="854"/>
      <c r="O109" s="854"/>
      <c r="P109" s="854"/>
      <c r="Q109" s="854"/>
      <c r="R109" s="854"/>
      <c r="S109" s="854"/>
      <c r="T109" s="855"/>
      <c r="U109" s="854"/>
      <c r="V109" s="854"/>
    </row>
    <row r="110" spans="2:22" ht="17.25" customHeight="1">
      <c r="B110" s="991"/>
      <c r="C110" s="999"/>
      <c r="D110" s="987"/>
      <c r="E110" s="1782">
        <f>+OTCHET!D605</f>
        <v>0</v>
      </c>
      <c r="F110" s="1782"/>
      <c r="G110" s="690"/>
      <c r="H110" s="690"/>
      <c r="I110" s="690"/>
      <c r="J110" s="983"/>
      <c r="K110" s="987"/>
      <c r="L110" s="776"/>
      <c r="M110" s="844"/>
      <c r="N110" s="854"/>
      <c r="O110" s="854"/>
      <c r="P110" s="854"/>
      <c r="Q110" s="854"/>
      <c r="R110" s="854"/>
      <c r="S110" s="854"/>
      <c r="T110" s="855"/>
      <c r="U110" s="854"/>
      <c r="V110" s="854"/>
    </row>
    <row r="111" spans="2:22" ht="19.5" customHeight="1">
      <c r="B111" s="688"/>
      <c r="E111" s="690"/>
      <c r="F111" s="690"/>
      <c r="G111" s="690"/>
      <c r="H111" s="690"/>
      <c r="I111" s="690"/>
      <c r="J111" s="983"/>
      <c r="K111" s="999"/>
      <c r="L111" s="776"/>
      <c r="M111" s="844"/>
      <c r="N111" s="854"/>
      <c r="O111" s="854"/>
      <c r="P111" s="854"/>
      <c r="Q111" s="854"/>
      <c r="R111" s="854"/>
      <c r="S111" s="854"/>
      <c r="T111" s="855"/>
      <c r="U111" s="854"/>
      <c r="V111" s="854"/>
    </row>
    <row r="112" spans="2:22" ht="15.75" customHeight="1">
      <c r="E112" s="690"/>
      <c r="F112" s="690"/>
      <c r="G112" s="690"/>
      <c r="H112" s="690"/>
      <c r="I112" s="690"/>
      <c r="J112" s="983"/>
      <c r="K112" s="987"/>
      <c r="L112" s="776"/>
      <c r="M112" s="844"/>
      <c r="N112" s="854"/>
      <c r="O112" s="854"/>
      <c r="P112" s="854"/>
      <c r="Q112" s="854"/>
      <c r="R112" s="854"/>
      <c r="S112" s="854"/>
      <c r="T112" s="855"/>
      <c r="U112" s="854"/>
      <c r="V112" s="854"/>
    </row>
    <row r="113" spans="1:22" ht="15.75">
      <c r="B113" s="1000" t="s">
        <v>883</v>
      </c>
      <c r="C113" s="987"/>
      <c r="D113" s="987"/>
      <c r="E113" s="998"/>
      <c r="F113" s="998"/>
      <c r="G113" s="690"/>
      <c r="H113" s="1000" t="s">
        <v>886</v>
      </c>
      <c r="I113" s="1001"/>
      <c r="J113" s="983"/>
      <c r="K113" s="1002"/>
      <c r="L113" s="776"/>
      <c r="M113" s="844"/>
      <c r="N113" s="854"/>
      <c r="O113" s="854"/>
      <c r="P113" s="854"/>
      <c r="Q113" s="854"/>
      <c r="R113" s="854"/>
      <c r="S113" s="854"/>
      <c r="T113" s="855"/>
      <c r="U113" s="854"/>
      <c r="V113" s="854"/>
    </row>
    <row r="114" spans="1:22" ht="18" customHeight="1">
      <c r="E114" s="1782">
        <f>+OTCHET!G602</f>
        <v>0</v>
      </c>
      <c r="F114" s="1782"/>
      <c r="G114" s="1003"/>
      <c r="H114" s="690"/>
      <c r="I114" s="1375">
        <f>+OTCHET!G605</f>
        <v>0</v>
      </c>
      <c r="J114" s="983"/>
      <c r="K114" s="1004"/>
      <c r="L114" s="776"/>
      <c r="M114" s="844"/>
      <c r="N114" s="854"/>
      <c r="O114" s="854"/>
      <c r="P114" s="854"/>
      <c r="Q114" s="854"/>
      <c r="R114" s="854"/>
      <c r="S114" s="854"/>
      <c r="T114" s="855"/>
      <c r="U114" s="854"/>
      <c r="V114" s="854"/>
    </row>
    <row r="115" spans="1:22">
      <c r="A115" s="1005"/>
      <c r="B115" s="1005"/>
      <c r="C115" s="1005"/>
      <c r="D115" s="1005"/>
      <c r="E115" s="1006"/>
      <c r="F115" s="1006"/>
      <c r="G115" s="1006"/>
      <c r="H115" s="1006"/>
      <c r="I115" s="1006"/>
      <c r="J115" s="1005"/>
      <c r="K115" s="1005"/>
      <c r="L115" s="1005"/>
      <c r="M115" s="1005"/>
    </row>
    <row r="116" spans="1:22">
      <c r="A116" s="1005"/>
      <c r="B116" s="1005"/>
      <c r="C116" s="1005"/>
      <c r="D116" s="1005"/>
      <c r="E116" s="1006"/>
      <c r="F116" s="1006"/>
      <c r="G116" s="1006"/>
      <c r="H116" s="1006"/>
      <c r="I116" s="1006"/>
      <c r="J116" s="1005"/>
      <c r="K116" s="1005"/>
      <c r="L116" s="1005"/>
      <c r="M116" s="1005"/>
    </row>
    <row r="117" spans="1:22">
      <c r="A117" s="1005"/>
      <c r="B117" s="1005"/>
      <c r="C117" s="1005"/>
      <c r="D117" s="1005"/>
      <c r="E117" s="1006"/>
      <c r="F117" s="1006"/>
      <c r="G117" s="1006"/>
      <c r="H117" s="1006"/>
      <c r="I117" s="1006"/>
      <c r="J117" s="1005"/>
      <c r="K117" s="1005"/>
      <c r="L117" s="1005"/>
      <c r="M117" s="1005"/>
    </row>
    <row r="118" spans="1:22">
      <c r="A118" s="1005"/>
      <c r="B118" s="1005"/>
      <c r="C118" s="1005"/>
      <c r="D118" s="1005"/>
      <c r="E118" s="1006"/>
      <c r="F118" s="1006"/>
      <c r="G118" s="1006"/>
      <c r="H118" s="1006"/>
      <c r="I118" s="1006"/>
      <c r="J118" s="1005"/>
      <c r="K118" s="1005"/>
      <c r="L118" s="1005"/>
      <c r="M118" s="1005"/>
    </row>
    <row r="119" spans="1:22">
      <c r="A119" s="1005"/>
      <c r="B119" s="1005"/>
      <c r="C119" s="1005"/>
      <c r="D119" s="1005"/>
      <c r="E119" s="1006"/>
      <c r="F119" s="1006"/>
      <c r="G119" s="1006"/>
      <c r="H119" s="1006"/>
      <c r="I119" s="1006"/>
      <c r="J119" s="1005"/>
      <c r="K119" s="1005"/>
      <c r="L119" s="1005"/>
      <c r="M119" s="1005"/>
    </row>
    <row r="120" spans="1:22">
      <c r="A120" s="1005"/>
      <c r="B120" s="1005"/>
      <c r="C120" s="1005"/>
      <c r="D120" s="1005"/>
      <c r="E120" s="1006"/>
      <c r="F120" s="1006"/>
      <c r="G120" s="1006"/>
      <c r="H120" s="1006"/>
      <c r="I120" s="1006"/>
      <c r="J120" s="1005"/>
      <c r="K120" s="1005"/>
      <c r="L120" s="1005"/>
      <c r="M120" s="1005"/>
    </row>
    <row r="121" spans="1:22">
      <c r="A121" s="1005"/>
      <c r="B121" s="1005"/>
      <c r="C121" s="1005"/>
      <c r="D121" s="1005"/>
      <c r="E121" s="1006"/>
      <c r="F121" s="1006"/>
      <c r="G121" s="1006"/>
      <c r="H121" s="1006"/>
      <c r="I121" s="1006"/>
      <c r="J121" s="1005"/>
      <c r="K121" s="1005"/>
      <c r="L121" s="1005"/>
      <c r="M121" s="1005"/>
    </row>
    <row r="122" spans="1:22">
      <c r="A122" s="1005"/>
      <c r="B122" s="1005"/>
      <c r="C122" s="1005"/>
      <c r="D122" s="1005"/>
      <c r="E122" s="1006"/>
      <c r="F122" s="1006"/>
      <c r="G122" s="1006"/>
      <c r="H122" s="1006"/>
      <c r="I122" s="1006"/>
      <c r="J122" s="1005"/>
      <c r="K122" s="1005"/>
      <c r="L122" s="1005"/>
      <c r="M122" s="1005"/>
    </row>
    <row r="123" spans="1:22">
      <c r="A123" s="1005"/>
      <c r="B123" s="1005"/>
      <c r="C123" s="1005"/>
      <c r="D123" s="1005"/>
      <c r="E123" s="1006"/>
      <c r="F123" s="1006"/>
      <c r="G123" s="1006"/>
      <c r="H123" s="1006"/>
      <c r="I123" s="1006"/>
      <c r="J123" s="1005"/>
      <c r="K123" s="1005"/>
      <c r="L123" s="1005"/>
      <c r="M123" s="1005"/>
    </row>
    <row r="124" spans="1:22">
      <c r="A124" s="1005"/>
      <c r="B124" s="1005"/>
      <c r="C124" s="1005"/>
      <c r="D124" s="1005"/>
      <c r="E124" s="1006"/>
      <c r="F124" s="1006"/>
      <c r="G124" s="1006"/>
      <c r="H124" s="1006"/>
      <c r="I124" s="1006"/>
      <c r="J124" s="1005"/>
      <c r="K124" s="1005"/>
      <c r="L124" s="1005"/>
      <c r="M124" s="1005"/>
    </row>
    <row r="125" spans="1:22">
      <c r="A125" s="1005"/>
      <c r="B125" s="1005"/>
      <c r="C125" s="1005"/>
      <c r="D125" s="1005"/>
      <c r="E125" s="1006"/>
      <c r="F125" s="1006"/>
      <c r="G125" s="1006"/>
      <c r="H125" s="1006"/>
      <c r="I125" s="1006"/>
      <c r="J125" s="1005"/>
      <c r="K125" s="1005"/>
      <c r="L125" s="1005"/>
      <c r="M125" s="1005"/>
    </row>
    <row r="126" spans="1:22">
      <c r="A126" s="1005"/>
      <c r="B126" s="1005"/>
      <c r="C126" s="1005"/>
      <c r="D126" s="1005"/>
      <c r="E126" s="1006"/>
      <c r="F126" s="1006"/>
      <c r="G126" s="1006"/>
      <c r="H126" s="1006"/>
      <c r="I126" s="1006"/>
      <c r="J126" s="1005"/>
      <c r="K126" s="1005"/>
      <c r="L126" s="1005"/>
      <c r="M126" s="1005"/>
    </row>
    <row r="127" spans="1:22">
      <c r="A127" s="1005"/>
      <c r="B127" s="1005"/>
      <c r="C127" s="1005"/>
      <c r="D127" s="1005"/>
      <c r="E127" s="1006"/>
      <c r="F127" s="1006"/>
      <c r="G127" s="1006"/>
      <c r="H127" s="1006"/>
      <c r="I127" s="1006"/>
      <c r="J127" s="1005"/>
      <c r="K127" s="1005"/>
      <c r="L127" s="1005"/>
      <c r="M127" s="1005"/>
    </row>
    <row r="128" spans="1:22">
      <c r="A128" s="1005"/>
      <c r="B128" s="1005"/>
      <c r="C128" s="1005"/>
      <c r="D128" s="1005"/>
      <c r="E128" s="1006"/>
      <c r="F128" s="1006"/>
      <c r="G128" s="1006"/>
      <c r="H128" s="1006"/>
      <c r="I128" s="1006"/>
      <c r="J128" s="1005"/>
      <c r="K128" s="1005"/>
      <c r="L128" s="1005"/>
      <c r="M128" s="1005"/>
    </row>
    <row r="129" spans="1:13">
      <c r="A129" s="1005"/>
      <c r="B129" s="1005"/>
      <c r="C129" s="1005"/>
      <c r="D129" s="1005"/>
      <c r="E129" s="1006"/>
      <c r="F129" s="1006"/>
      <c r="G129" s="1006"/>
      <c r="H129" s="1006"/>
      <c r="I129" s="1006"/>
      <c r="J129" s="1005"/>
      <c r="K129" s="1005"/>
      <c r="L129" s="1005"/>
      <c r="M129" s="1005"/>
    </row>
    <row r="130" spans="1:13">
      <c r="A130" s="1005"/>
      <c r="B130" s="1005"/>
      <c r="C130" s="1005"/>
      <c r="D130" s="1005"/>
      <c r="E130" s="1006"/>
      <c r="F130" s="1006"/>
      <c r="G130" s="1006"/>
      <c r="H130" s="1006"/>
      <c r="I130" s="1006"/>
      <c r="J130" s="1005"/>
      <c r="K130" s="1005"/>
      <c r="L130" s="1005"/>
      <c r="M130" s="1005"/>
    </row>
    <row r="131" spans="1:13">
      <c r="A131" s="1005"/>
      <c r="B131" s="1005"/>
      <c r="C131" s="1005"/>
      <c r="D131" s="1005"/>
      <c r="E131" s="1006"/>
      <c r="F131" s="1006"/>
      <c r="G131" s="1006"/>
      <c r="H131" s="1006"/>
      <c r="I131" s="1006"/>
      <c r="J131" s="1005"/>
      <c r="K131" s="1005"/>
      <c r="L131" s="1005"/>
      <c r="M131" s="1005"/>
    </row>
    <row r="132" spans="1:13">
      <c r="A132" s="1005"/>
      <c r="B132" s="1005"/>
      <c r="C132" s="1005"/>
      <c r="D132" s="1005"/>
      <c r="E132" s="1006"/>
      <c r="F132" s="1006"/>
      <c r="G132" s="1006"/>
      <c r="H132" s="1006"/>
      <c r="I132" s="1006"/>
      <c r="J132" s="1005"/>
      <c r="K132" s="1005"/>
      <c r="L132" s="1005"/>
      <c r="M132" s="1005"/>
    </row>
    <row r="133" spans="1:13">
      <c r="A133" s="1005"/>
      <c r="B133" s="1005"/>
      <c r="C133" s="1005"/>
      <c r="D133" s="1005"/>
      <c r="E133" s="1006"/>
      <c r="F133" s="1006"/>
      <c r="G133" s="1006"/>
      <c r="H133" s="1006"/>
      <c r="I133" s="1006"/>
      <c r="J133" s="1005"/>
      <c r="K133" s="1005"/>
      <c r="L133" s="1005"/>
      <c r="M133" s="1005"/>
    </row>
    <row r="134" spans="1:13">
      <c r="A134" s="1005"/>
      <c r="B134" s="1005"/>
      <c r="C134" s="1005"/>
      <c r="D134" s="1005"/>
      <c r="E134" s="1006"/>
      <c r="F134" s="1006"/>
      <c r="G134" s="1006"/>
      <c r="H134" s="1006"/>
      <c r="I134" s="1006"/>
      <c r="J134" s="1005"/>
      <c r="K134" s="1005"/>
      <c r="L134" s="1005"/>
      <c r="M134" s="1005"/>
    </row>
    <row r="135" spans="1:13">
      <c r="A135" s="1005"/>
      <c r="B135" s="1005"/>
      <c r="C135" s="1005"/>
      <c r="D135" s="1005"/>
      <c r="E135" s="1006"/>
      <c r="F135" s="1006"/>
      <c r="G135" s="1006"/>
      <c r="H135" s="1006"/>
      <c r="I135" s="1006"/>
      <c r="J135" s="1005"/>
      <c r="K135" s="1005"/>
      <c r="L135" s="1005"/>
      <c r="M135" s="1005"/>
    </row>
    <row r="136" spans="1:13">
      <c r="A136" s="1005"/>
      <c r="B136" s="1005"/>
      <c r="C136" s="1005"/>
      <c r="D136" s="1005"/>
      <c r="E136" s="1006"/>
      <c r="F136" s="1006"/>
      <c r="G136" s="1006"/>
      <c r="H136" s="1006"/>
      <c r="I136" s="1006"/>
      <c r="J136" s="1005"/>
      <c r="K136" s="1005"/>
      <c r="L136" s="1005"/>
      <c r="M136" s="1005"/>
    </row>
    <row r="137" spans="1:13">
      <c r="A137" s="1005"/>
      <c r="B137" s="1005"/>
      <c r="C137" s="1005"/>
      <c r="D137" s="1005"/>
      <c r="E137" s="1006"/>
      <c r="F137" s="1006"/>
      <c r="G137" s="1006"/>
      <c r="H137" s="1006"/>
      <c r="I137" s="1006"/>
      <c r="J137" s="1005"/>
      <c r="K137" s="1005"/>
      <c r="L137" s="1005"/>
      <c r="M137" s="1005"/>
    </row>
    <row r="138" spans="1:13">
      <c r="A138" s="1005"/>
      <c r="B138" s="1005"/>
      <c r="C138" s="1005"/>
      <c r="D138" s="1005"/>
      <c r="E138" s="1006"/>
      <c r="F138" s="1006"/>
      <c r="G138" s="1006"/>
      <c r="H138" s="1006"/>
      <c r="I138" s="1006"/>
      <c r="J138" s="1005"/>
      <c r="K138" s="1005"/>
      <c r="L138" s="1005"/>
      <c r="M138" s="1005"/>
    </row>
    <row r="139" spans="1:13">
      <c r="A139" s="1005"/>
      <c r="B139" s="1005"/>
      <c r="C139" s="1005"/>
      <c r="D139" s="1005"/>
      <c r="E139" s="1006"/>
      <c r="F139" s="1006"/>
      <c r="G139" s="1006"/>
      <c r="H139" s="1006"/>
      <c r="I139" s="1006"/>
      <c r="J139" s="1005"/>
      <c r="K139" s="1005"/>
      <c r="L139" s="1005"/>
      <c r="M139" s="1005"/>
    </row>
    <row r="140" spans="1:13">
      <c r="A140" s="1005"/>
      <c r="B140" s="1005"/>
      <c r="C140" s="1005"/>
      <c r="D140" s="1005"/>
      <c r="E140" s="1006"/>
      <c r="F140" s="1006"/>
      <c r="G140" s="1006"/>
      <c r="H140" s="1006"/>
      <c r="I140" s="1006"/>
      <c r="J140" s="1005"/>
      <c r="K140" s="1005"/>
      <c r="L140" s="1005"/>
      <c r="M140" s="1005"/>
    </row>
    <row r="141" spans="1:13">
      <c r="A141" s="1005"/>
      <c r="B141" s="1005"/>
      <c r="C141" s="1005"/>
      <c r="D141" s="1005"/>
      <c r="E141" s="1006"/>
      <c r="F141" s="1006"/>
      <c r="G141" s="1006"/>
      <c r="H141" s="1006"/>
      <c r="I141" s="1006"/>
      <c r="J141" s="1005"/>
      <c r="K141" s="1005"/>
      <c r="L141" s="1005"/>
      <c r="M141" s="1005"/>
    </row>
    <row r="142" spans="1:13">
      <c r="A142" s="1005"/>
      <c r="B142" s="1005"/>
      <c r="C142" s="1005"/>
      <c r="D142" s="1005"/>
      <c r="E142" s="1006"/>
      <c r="F142" s="1006"/>
      <c r="G142" s="1006"/>
      <c r="H142" s="1006"/>
      <c r="I142" s="1006"/>
      <c r="J142" s="1005"/>
      <c r="K142" s="1005"/>
      <c r="L142" s="1005"/>
      <c r="M142" s="1005"/>
    </row>
    <row r="143" spans="1:13">
      <c r="A143" s="1005"/>
      <c r="B143" s="1005"/>
      <c r="C143" s="1005"/>
      <c r="D143" s="1005"/>
      <c r="E143" s="1006"/>
      <c r="F143" s="1006"/>
      <c r="G143" s="1006"/>
      <c r="H143" s="1006"/>
      <c r="I143" s="1006"/>
      <c r="J143" s="1005"/>
      <c r="K143" s="1005"/>
      <c r="L143" s="1005"/>
      <c r="M143" s="1005"/>
    </row>
    <row r="144" spans="1:13">
      <c r="A144" s="1005"/>
      <c r="B144" s="1005"/>
      <c r="C144" s="1005"/>
      <c r="D144" s="1005"/>
      <c r="E144" s="1006"/>
      <c r="F144" s="1006"/>
      <c r="G144" s="1006"/>
      <c r="H144" s="1006"/>
      <c r="I144" s="1006"/>
      <c r="J144" s="1005"/>
      <c r="K144" s="1005"/>
      <c r="L144" s="1005"/>
      <c r="M144" s="1005"/>
    </row>
    <row r="145" spans="1:13">
      <c r="A145" s="1005"/>
      <c r="B145" s="1005"/>
      <c r="C145" s="1005"/>
      <c r="D145" s="1005"/>
      <c r="E145" s="1006"/>
      <c r="F145" s="1006"/>
      <c r="G145" s="1006"/>
      <c r="H145" s="1006"/>
      <c r="I145" s="1006"/>
      <c r="J145" s="1005"/>
      <c r="K145" s="1005"/>
      <c r="L145" s="1005"/>
      <c r="M145" s="1005"/>
    </row>
    <row r="146" spans="1:13">
      <c r="A146" s="1005"/>
      <c r="B146" s="1005"/>
      <c r="C146" s="1005"/>
      <c r="D146" s="1005"/>
      <c r="E146" s="1006"/>
      <c r="F146" s="1006"/>
      <c r="G146" s="1006"/>
      <c r="H146" s="1006"/>
      <c r="I146" s="1006"/>
      <c r="J146" s="1005"/>
      <c r="K146" s="1005"/>
      <c r="L146" s="1005"/>
      <c r="M146" s="1005"/>
    </row>
    <row r="147" spans="1:13">
      <c r="A147" s="1005"/>
      <c r="B147" s="1005"/>
      <c r="C147" s="1005"/>
      <c r="D147" s="1005"/>
      <c r="E147" s="1006"/>
      <c r="F147" s="1006"/>
      <c r="G147" s="1006"/>
      <c r="H147" s="1006"/>
      <c r="I147" s="1006"/>
      <c r="J147" s="1005"/>
      <c r="K147" s="1005"/>
      <c r="L147" s="1005"/>
      <c r="M147" s="1005"/>
    </row>
    <row r="148" spans="1:13">
      <c r="A148" s="1005"/>
      <c r="B148" s="1005"/>
      <c r="C148" s="1005"/>
      <c r="D148" s="1005"/>
      <c r="E148" s="1006"/>
      <c r="F148" s="1006"/>
      <c r="G148" s="1006"/>
      <c r="H148" s="1006"/>
      <c r="I148" s="1006"/>
      <c r="J148" s="1005"/>
      <c r="K148" s="1005"/>
      <c r="L148" s="1005"/>
      <c r="M148" s="1005"/>
    </row>
    <row r="149" spans="1:13">
      <c r="A149" s="1005"/>
      <c r="B149" s="1005"/>
      <c r="C149" s="1005"/>
      <c r="D149" s="1005"/>
      <c r="E149" s="1006"/>
      <c r="F149" s="1006"/>
      <c r="G149" s="1006"/>
      <c r="H149" s="1006"/>
      <c r="I149" s="1006"/>
      <c r="J149" s="1005"/>
      <c r="K149" s="1005"/>
      <c r="L149" s="1005"/>
      <c r="M149" s="1005"/>
    </row>
    <row r="150" spans="1:13">
      <c r="A150" s="1005"/>
      <c r="B150" s="1005"/>
      <c r="C150" s="1005"/>
      <c r="D150" s="1005"/>
      <c r="E150" s="1006"/>
      <c r="F150" s="1006"/>
      <c r="G150" s="1006"/>
      <c r="H150" s="1006"/>
      <c r="I150" s="1006"/>
      <c r="J150" s="1005"/>
      <c r="K150" s="1005"/>
      <c r="L150" s="1005"/>
      <c r="M150" s="1005"/>
    </row>
    <row r="151" spans="1:13">
      <c r="A151" s="1005"/>
      <c r="B151" s="1005"/>
      <c r="C151" s="1005"/>
      <c r="D151" s="1005"/>
      <c r="E151" s="1006"/>
      <c r="F151" s="1006"/>
      <c r="G151" s="1006"/>
      <c r="H151" s="1006"/>
      <c r="I151" s="1006"/>
      <c r="J151" s="1005"/>
      <c r="K151" s="1005"/>
      <c r="L151" s="1005"/>
      <c r="M151" s="1005"/>
    </row>
    <row r="152" spans="1:13">
      <c r="A152" s="1005"/>
      <c r="B152" s="1005"/>
      <c r="C152" s="1005"/>
      <c r="D152" s="1005"/>
      <c r="E152" s="1006"/>
      <c r="F152" s="1006"/>
      <c r="G152" s="1006"/>
      <c r="H152" s="1006"/>
      <c r="I152" s="1006"/>
      <c r="J152" s="1005"/>
      <c r="K152" s="1005"/>
      <c r="L152" s="1005"/>
      <c r="M152" s="1005"/>
    </row>
    <row r="153" spans="1:13">
      <c r="A153" s="1005"/>
      <c r="B153" s="1005"/>
      <c r="C153" s="1005"/>
      <c r="D153" s="1005"/>
      <c r="E153" s="1006"/>
      <c r="F153" s="1006"/>
      <c r="G153" s="1006"/>
      <c r="H153" s="1006"/>
      <c r="I153" s="1006"/>
      <c r="J153" s="1005"/>
      <c r="K153" s="1005"/>
      <c r="L153" s="1005"/>
      <c r="M153" s="1005"/>
    </row>
    <row r="154" spans="1:13">
      <c r="A154" s="1005"/>
      <c r="B154" s="1005"/>
      <c r="C154" s="1005"/>
      <c r="D154" s="1005"/>
      <c r="E154" s="1006"/>
      <c r="F154" s="1006"/>
      <c r="G154" s="1006"/>
      <c r="H154" s="1006"/>
      <c r="I154" s="1006"/>
      <c r="J154" s="1005"/>
      <c r="K154" s="1005"/>
      <c r="L154" s="1005"/>
      <c r="M154" s="1005"/>
    </row>
    <row r="155" spans="1:13">
      <c r="A155" s="1005"/>
      <c r="B155" s="1005"/>
      <c r="C155" s="1005"/>
      <c r="D155" s="1005"/>
      <c r="E155" s="1006"/>
      <c r="F155" s="1006"/>
      <c r="G155" s="1006"/>
      <c r="H155" s="1006"/>
      <c r="I155" s="1006"/>
      <c r="J155" s="1005"/>
      <c r="K155" s="1005"/>
      <c r="L155" s="1005"/>
      <c r="M155" s="1005"/>
    </row>
    <row r="156" spans="1:13">
      <c r="A156" s="1005"/>
      <c r="B156" s="1005"/>
      <c r="C156" s="1005"/>
      <c r="D156" s="1005"/>
      <c r="E156" s="1006"/>
      <c r="F156" s="1006"/>
      <c r="G156" s="1006"/>
      <c r="H156" s="1006"/>
      <c r="I156" s="1006"/>
      <c r="J156" s="1005"/>
      <c r="K156" s="1005"/>
      <c r="L156" s="1005"/>
      <c r="M156" s="1005"/>
    </row>
    <row r="157" spans="1:13">
      <c r="A157" s="1005"/>
      <c r="B157" s="1005"/>
      <c r="C157" s="1005"/>
      <c r="D157" s="1005"/>
      <c r="E157" s="1006"/>
      <c r="F157" s="1006"/>
      <c r="G157" s="1006"/>
      <c r="H157" s="1006"/>
      <c r="I157" s="1006"/>
      <c r="J157" s="1005"/>
      <c r="K157" s="1005"/>
      <c r="L157" s="1005"/>
      <c r="M157" s="1005"/>
    </row>
    <row r="158" spans="1:13">
      <c r="A158" s="1005"/>
      <c r="B158" s="1005"/>
      <c r="C158" s="1005"/>
      <c r="D158" s="1005"/>
      <c r="E158" s="1006"/>
      <c r="F158" s="1006"/>
      <c r="G158" s="1006"/>
      <c r="H158" s="1006"/>
      <c r="I158" s="1006"/>
      <c r="J158" s="1005"/>
      <c r="K158" s="1005"/>
      <c r="L158" s="1005"/>
      <c r="M158" s="1005"/>
    </row>
    <row r="159" spans="1:13">
      <c r="A159" s="1005"/>
      <c r="B159" s="1005"/>
      <c r="C159" s="1005"/>
      <c r="D159" s="1005"/>
      <c r="E159" s="1006"/>
      <c r="F159" s="1006"/>
      <c r="G159" s="1006"/>
      <c r="H159" s="1006"/>
      <c r="I159" s="1006"/>
      <c r="J159" s="1005"/>
      <c r="K159" s="1005"/>
      <c r="L159" s="1005"/>
      <c r="M159" s="1005"/>
    </row>
    <row r="160" spans="1:13">
      <c r="A160" s="1005"/>
      <c r="B160" s="1005"/>
      <c r="C160" s="1005"/>
      <c r="D160" s="1005"/>
      <c r="E160" s="1006"/>
      <c r="F160" s="1006"/>
      <c r="G160" s="1006"/>
      <c r="H160" s="1006"/>
      <c r="I160" s="1006"/>
      <c r="J160" s="1005"/>
      <c r="K160" s="1005"/>
      <c r="L160" s="1005"/>
      <c r="M160" s="1005"/>
    </row>
    <row r="161" spans="1:13">
      <c r="A161" s="1005"/>
      <c r="B161" s="1005"/>
      <c r="C161" s="1005"/>
      <c r="D161" s="1005"/>
      <c r="E161" s="1006"/>
      <c r="F161" s="1006"/>
      <c r="G161" s="1006"/>
      <c r="H161" s="1006"/>
      <c r="I161" s="1006"/>
      <c r="J161" s="1005"/>
      <c r="K161" s="1005"/>
      <c r="L161" s="1005"/>
      <c r="M161" s="1005"/>
    </row>
    <row r="162" spans="1:13">
      <c r="A162" s="1005"/>
      <c r="B162" s="1005"/>
      <c r="C162" s="1005"/>
      <c r="D162" s="1005"/>
      <c r="E162" s="1006"/>
      <c r="F162" s="1006"/>
      <c r="G162" s="1006"/>
      <c r="H162" s="1006"/>
      <c r="I162" s="1006"/>
      <c r="J162" s="1005"/>
      <c r="K162" s="1005"/>
      <c r="L162" s="1005"/>
      <c r="M162" s="1005"/>
    </row>
    <row r="163" spans="1:13">
      <c r="A163" s="1005"/>
      <c r="B163" s="1005"/>
      <c r="C163" s="1005"/>
      <c r="D163" s="1005"/>
      <c r="E163" s="1006"/>
      <c r="F163" s="1006"/>
      <c r="G163" s="1006"/>
      <c r="H163" s="1006"/>
      <c r="I163" s="1006"/>
      <c r="J163" s="1005"/>
      <c r="K163" s="1005"/>
      <c r="L163" s="1005"/>
      <c r="M163" s="1005"/>
    </row>
    <row r="164" spans="1:13">
      <c r="A164" s="1005"/>
      <c r="B164" s="1005"/>
      <c r="C164" s="1005"/>
      <c r="D164" s="1005"/>
      <c r="E164" s="1006"/>
      <c r="F164" s="1006"/>
      <c r="G164" s="1006"/>
      <c r="H164" s="1006"/>
      <c r="I164" s="1006"/>
      <c r="J164" s="1005"/>
      <c r="K164" s="1005"/>
      <c r="L164" s="1005"/>
      <c r="M164" s="1005"/>
    </row>
    <row r="165" spans="1:13">
      <c r="A165" s="1005"/>
      <c r="B165" s="1005"/>
      <c r="C165" s="1005"/>
      <c r="D165" s="1005"/>
      <c r="E165" s="1006"/>
      <c r="F165" s="1006"/>
      <c r="G165" s="1006"/>
      <c r="H165" s="1006"/>
      <c r="I165" s="1006"/>
      <c r="J165" s="1005"/>
      <c r="K165" s="1005"/>
      <c r="L165" s="1005"/>
      <c r="M165" s="1005"/>
    </row>
    <row r="166" spans="1:13">
      <c r="A166" s="1005"/>
      <c r="B166" s="1005"/>
      <c r="C166" s="1005"/>
      <c r="D166" s="1005"/>
      <c r="E166" s="1006"/>
      <c r="F166" s="1006"/>
      <c r="G166" s="1006"/>
      <c r="H166" s="1006"/>
      <c r="I166" s="1006"/>
      <c r="J166" s="1005"/>
      <c r="K166" s="1005"/>
      <c r="L166" s="1005"/>
      <c r="M166" s="1005"/>
    </row>
    <row r="167" spans="1:13">
      <c r="A167" s="1005"/>
      <c r="B167" s="1005"/>
      <c r="C167" s="1005"/>
      <c r="D167" s="1005"/>
      <c r="E167" s="1006"/>
      <c r="F167" s="1006"/>
      <c r="G167" s="1006"/>
      <c r="H167" s="1006"/>
      <c r="I167" s="1006"/>
      <c r="J167" s="1005"/>
      <c r="K167" s="1005"/>
      <c r="L167" s="1005"/>
      <c r="M167" s="1005"/>
    </row>
    <row r="168" spans="1:13">
      <c r="A168" s="1005"/>
      <c r="B168" s="1005"/>
      <c r="C168" s="1005"/>
      <c r="D168" s="1005"/>
      <c r="E168" s="1006"/>
      <c r="F168" s="1006"/>
      <c r="G168" s="1006"/>
      <c r="H168" s="1006"/>
      <c r="I168" s="1006"/>
      <c r="J168" s="1005"/>
      <c r="K168" s="1005"/>
      <c r="L168" s="1005"/>
      <c r="M168" s="1005"/>
    </row>
    <row r="169" spans="1:13">
      <c r="A169" s="1005"/>
      <c r="B169" s="1005"/>
      <c r="C169" s="1005"/>
      <c r="D169" s="1005"/>
      <c r="E169" s="1006"/>
      <c r="F169" s="1006"/>
      <c r="G169" s="1006"/>
      <c r="H169" s="1006"/>
      <c r="I169" s="1006"/>
      <c r="J169" s="1005"/>
      <c r="K169" s="1005"/>
      <c r="L169" s="1005"/>
      <c r="M169" s="1005"/>
    </row>
    <row r="170" spans="1:13">
      <c r="A170" s="1005"/>
      <c r="B170" s="1005"/>
      <c r="C170" s="1005"/>
      <c r="D170" s="1005"/>
      <c r="E170" s="1006"/>
      <c r="F170" s="1006"/>
      <c r="G170" s="1006"/>
      <c r="H170" s="1006"/>
      <c r="I170" s="1006"/>
      <c r="J170" s="1005"/>
      <c r="K170" s="1005"/>
      <c r="L170" s="1005"/>
      <c r="M170" s="1005"/>
    </row>
    <row r="171" spans="1:13">
      <c r="A171" s="1005"/>
      <c r="B171" s="1005"/>
      <c r="C171" s="1005"/>
      <c r="D171" s="1005"/>
      <c r="E171" s="1006"/>
      <c r="F171" s="1006"/>
      <c r="G171" s="1006"/>
      <c r="H171" s="1006"/>
      <c r="I171" s="1006"/>
      <c r="J171" s="1005"/>
      <c r="K171" s="1005"/>
      <c r="L171" s="1005"/>
      <c r="M171" s="1005"/>
    </row>
    <row r="172" spans="1:13">
      <c r="A172" s="1005"/>
      <c r="B172" s="1005"/>
      <c r="C172" s="1005"/>
      <c r="D172" s="1005"/>
      <c r="E172" s="1006"/>
      <c r="F172" s="1006"/>
      <c r="G172" s="1006"/>
      <c r="H172" s="1006"/>
      <c r="I172" s="1006"/>
      <c r="J172" s="1005"/>
      <c r="K172" s="1005"/>
      <c r="L172" s="1005"/>
      <c r="M172" s="1005"/>
    </row>
    <row r="173" spans="1:13">
      <c r="A173" s="1005"/>
      <c r="B173" s="1005"/>
      <c r="C173" s="1005"/>
      <c r="D173" s="1005"/>
      <c r="E173" s="1006"/>
      <c r="F173" s="1006"/>
      <c r="G173" s="1006"/>
      <c r="H173" s="1006"/>
      <c r="I173" s="1006"/>
      <c r="J173" s="1005"/>
      <c r="K173" s="1005"/>
      <c r="L173" s="1005"/>
      <c r="M173" s="1005"/>
    </row>
    <row r="174" spans="1:13">
      <c r="A174" s="1005"/>
      <c r="B174" s="1005"/>
      <c r="C174" s="1005"/>
      <c r="D174" s="1005"/>
      <c r="E174" s="1006"/>
      <c r="F174" s="1006"/>
      <c r="G174" s="1006"/>
      <c r="H174" s="1006"/>
      <c r="I174" s="1006"/>
      <c r="J174" s="1005"/>
      <c r="K174" s="1005"/>
      <c r="L174" s="1005"/>
      <c r="M174" s="1005"/>
    </row>
    <row r="175" spans="1:13">
      <c r="A175" s="1005"/>
      <c r="B175" s="1005"/>
      <c r="C175" s="1005"/>
      <c r="D175" s="1005"/>
      <c r="E175" s="1006"/>
      <c r="F175" s="1006"/>
      <c r="G175" s="1006"/>
      <c r="H175" s="1006"/>
      <c r="I175" s="1006"/>
      <c r="J175" s="1005"/>
      <c r="K175" s="1005"/>
      <c r="L175" s="1005"/>
      <c r="M175" s="1005"/>
    </row>
    <row r="176" spans="1:13">
      <c r="A176" s="1005"/>
      <c r="B176" s="1005"/>
      <c r="C176" s="1005"/>
      <c r="D176" s="1005"/>
      <c r="E176" s="1006"/>
      <c r="F176" s="1006"/>
      <c r="G176" s="1006"/>
      <c r="H176" s="1006"/>
      <c r="I176" s="1006"/>
      <c r="J176" s="1005"/>
      <c r="K176" s="1005"/>
      <c r="L176" s="1005"/>
      <c r="M176" s="1005"/>
    </row>
    <row r="177" spans="1:13">
      <c r="A177" s="1005"/>
      <c r="B177" s="1005"/>
      <c r="C177" s="1005"/>
      <c r="D177" s="1005"/>
      <c r="E177" s="1006"/>
      <c r="F177" s="1006"/>
      <c r="G177" s="1006"/>
      <c r="H177" s="1006"/>
      <c r="I177" s="1006"/>
      <c r="J177" s="1005"/>
      <c r="K177" s="1005"/>
      <c r="L177" s="1005"/>
      <c r="M177" s="1005"/>
    </row>
    <row r="178" spans="1:13">
      <c r="A178" s="1005"/>
      <c r="B178" s="1005"/>
      <c r="C178" s="1005"/>
      <c r="D178" s="1005"/>
      <c r="E178" s="1006"/>
      <c r="F178" s="1006"/>
      <c r="G178" s="1006"/>
      <c r="H178" s="1006"/>
      <c r="I178" s="1006"/>
      <c r="J178" s="1005"/>
      <c r="K178" s="1005"/>
      <c r="L178" s="1005"/>
      <c r="M178" s="1005"/>
    </row>
    <row r="179" spans="1:13">
      <c r="A179" s="1005"/>
      <c r="B179" s="1005"/>
      <c r="C179" s="1005"/>
      <c r="D179" s="1005"/>
      <c r="E179" s="1006"/>
      <c r="F179" s="1006"/>
      <c r="G179" s="1006"/>
      <c r="H179" s="1006"/>
      <c r="I179" s="1006"/>
      <c r="J179" s="1005"/>
      <c r="K179" s="1005"/>
      <c r="L179" s="1005"/>
      <c r="M179" s="1005"/>
    </row>
    <row r="180" spans="1:13">
      <c r="A180" s="1005"/>
      <c r="B180" s="1005"/>
      <c r="C180" s="1005"/>
      <c r="D180" s="1005"/>
      <c r="E180" s="1006"/>
      <c r="F180" s="1006"/>
      <c r="G180" s="1006"/>
      <c r="H180" s="1006"/>
      <c r="I180" s="1006"/>
      <c r="J180" s="1005"/>
      <c r="K180" s="1005"/>
      <c r="L180" s="1005"/>
      <c r="M180" s="1005"/>
    </row>
    <row r="181" spans="1:13">
      <c r="A181" s="1005"/>
      <c r="B181" s="1005"/>
      <c r="C181" s="1005"/>
      <c r="D181" s="1005"/>
      <c r="E181" s="1006"/>
      <c r="F181" s="1006"/>
      <c r="G181" s="1006"/>
      <c r="H181" s="1006"/>
      <c r="I181" s="1006"/>
      <c r="J181" s="1005"/>
      <c r="K181" s="1005"/>
      <c r="L181" s="1005"/>
      <c r="M181" s="1005"/>
    </row>
    <row r="182" spans="1:13">
      <c r="A182" s="1005"/>
      <c r="B182" s="1005"/>
      <c r="C182" s="1005"/>
      <c r="D182" s="1005"/>
      <c r="E182" s="1006"/>
      <c r="F182" s="1006"/>
      <c r="G182" s="1006"/>
      <c r="H182" s="1006"/>
      <c r="I182" s="1006"/>
      <c r="J182" s="1005"/>
      <c r="K182" s="1005"/>
      <c r="L182" s="1005"/>
      <c r="M182" s="1005"/>
    </row>
    <row r="183" spans="1:13">
      <c r="A183" s="1005"/>
      <c r="B183" s="1005"/>
      <c r="C183" s="1005"/>
      <c r="D183" s="1005"/>
      <c r="E183" s="1006"/>
      <c r="F183" s="1006"/>
      <c r="G183" s="1006"/>
      <c r="H183" s="1006"/>
      <c r="I183" s="1006"/>
      <c r="J183" s="1005"/>
      <c r="K183" s="1005"/>
      <c r="L183" s="1005"/>
      <c r="M183" s="1005"/>
    </row>
    <row r="184" spans="1:13">
      <c r="A184" s="1005"/>
      <c r="B184" s="1005"/>
      <c r="C184" s="1005"/>
      <c r="D184" s="1005"/>
      <c r="E184" s="1006"/>
      <c r="F184" s="1006"/>
      <c r="G184" s="1006"/>
      <c r="H184" s="1006"/>
      <c r="I184" s="1006"/>
      <c r="J184" s="1005"/>
      <c r="K184" s="1005"/>
      <c r="L184" s="1005"/>
      <c r="M184" s="1005"/>
    </row>
    <row r="185" spans="1:13">
      <c r="A185" s="1005"/>
      <c r="B185" s="1005"/>
      <c r="C185" s="1005"/>
      <c r="D185" s="1005"/>
      <c r="E185" s="1006"/>
      <c r="F185" s="1006"/>
      <c r="G185" s="1006"/>
      <c r="H185" s="1006"/>
      <c r="I185" s="1006"/>
      <c r="J185" s="1005"/>
      <c r="K185" s="1005"/>
      <c r="L185" s="1005"/>
      <c r="M185" s="1005"/>
    </row>
    <row r="186" spans="1:13">
      <c r="A186" s="1005"/>
      <c r="B186" s="1005"/>
      <c r="C186" s="1005"/>
      <c r="D186" s="1005"/>
      <c r="E186" s="1006"/>
      <c r="F186" s="1006"/>
      <c r="G186" s="1006"/>
      <c r="H186" s="1006"/>
      <c r="I186" s="1006"/>
      <c r="J186" s="1005"/>
      <c r="K186" s="1005"/>
      <c r="L186" s="1005"/>
      <c r="M186" s="1005"/>
    </row>
    <row r="187" spans="1:13">
      <c r="A187" s="1005"/>
      <c r="B187" s="1005"/>
      <c r="C187" s="1005"/>
      <c r="D187" s="1005"/>
      <c r="E187" s="1006"/>
      <c r="F187" s="1006"/>
      <c r="G187" s="1006"/>
      <c r="H187" s="1006"/>
      <c r="I187" s="1006"/>
      <c r="J187" s="1005"/>
      <c r="K187" s="1005"/>
      <c r="L187" s="1005"/>
      <c r="M187" s="1005"/>
    </row>
    <row r="188" spans="1:13">
      <c r="A188" s="1005"/>
      <c r="B188" s="1005"/>
      <c r="C188" s="1005"/>
      <c r="D188" s="1005"/>
      <c r="E188" s="1006"/>
      <c r="F188" s="1006"/>
      <c r="G188" s="1006"/>
      <c r="H188" s="1006"/>
      <c r="I188" s="1006"/>
      <c r="J188" s="1005"/>
      <c r="K188" s="1005"/>
      <c r="L188" s="1005"/>
      <c r="M188" s="1005"/>
    </row>
    <row r="189" spans="1:13">
      <c r="A189" s="1005"/>
      <c r="B189" s="1005"/>
      <c r="C189" s="1005"/>
      <c r="D189" s="1005"/>
      <c r="E189" s="1006"/>
      <c r="F189" s="1006"/>
      <c r="G189" s="1006"/>
      <c r="H189" s="1006"/>
      <c r="I189" s="1006"/>
      <c r="J189" s="1005"/>
      <c r="K189" s="1005"/>
      <c r="L189" s="1005"/>
      <c r="M189" s="1005"/>
    </row>
    <row r="190" spans="1:13">
      <c r="A190" s="1005"/>
      <c r="B190" s="1005"/>
      <c r="C190" s="1005"/>
      <c r="D190" s="1005"/>
      <c r="E190" s="1006"/>
      <c r="F190" s="1006"/>
      <c r="G190" s="1006"/>
      <c r="H190" s="1006"/>
      <c r="I190" s="1006"/>
      <c r="J190" s="1005"/>
      <c r="K190" s="1005"/>
      <c r="L190" s="1005"/>
      <c r="M190" s="1005"/>
    </row>
    <row r="191" spans="1:13">
      <c r="A191" s="1005"/>
      <c r="B191" s="1005"/>
      <c r="C191" s="1005"/>
      <c r="D191" s="1005"/>
      <c r="E191" s="1006"/>
      <c r="F191" s="1006"/>
      <c r="G191" s="1006"/>
      <c r="H191" s="1006"/>
      <c r="I191" s="1006"/>
      <c r="J191" s="1005"/>
      <c r="K191" s="1005"/>
      <c r="L191" s="1005"/>
      <c r="M191" s="1005"/>
    </row>
    <row r="192" spans="1:13">
      <c r="A192" s="1005"/>
      <c r="B192" s="1005"/>
      <c r="C192" s="1005"/>
      <c r="D192" s="1005"/>
      <c r="E192" s="1006"/>
      <c r="F192" s="1006"/>
      <c r="G192" s="1006"/>
      <c r="H192" s="1006"/>
      <c r="I192" s="1006"/>
      <c r="J192" s="1005"/>
      <c r="K192" s="1005"/>
      <c r="L192" s="1005"/>
      <c r="M192" s="1005"/>
    </row>
    <row r="193" spans="1:13">
      <c r="A193" s="1005"/>
      <c r="B193" s="1005"/>
      <c r="C193" s="1005"/>
      <c r="D193" s="1005"/>
      <c r="E193" s="1006"/>
      <c r="F193" s="1006"/>
      <c r="G193" s="1006"/>
      <c r="H193" s="1006"/>
      <c r="I193" s="1006"/>
      <c r="J193" s="1005"/>
      <c r="K193" s="1005"/>
      <c r="L193" s="1005"/>
      <c r="M193" s="1005"/>
    </row>
    <row r="194" spans="1:13">
      <c r="A194" s="1005"/>
      <c r="B194" s="1005"/>
      <c r="C194" s="1005"/>
      <c r="D194" s="1005"/>
      <c r="E194" s="1006"/>
      <c r="F194" s="1006"/>
      <c r="G194" s="1006"/>
      <c r="H194" s="1006"/>
      <c r="I194" s="1006"/>
      <c r="J194" s="1005"/>
      <c r="K194" s="1005"/>
      <c r="L194" s="1005"/>
      <c r="M194" s="1005"/>
    </row>
    <row r="195" spans="1:13">
      <c r="A195" s="1005"/>
      <c r="B195" s="1005"/>
      <c r="C195" s="1005"/>
      <c r="D195" s="1005"/>
      <c r="E195" s="1006"/>
      <c r="F195" s="1006"/>
      <c r="G195" s="1006"/>
      <c r="H195" s="1006"/>
      <c r="I195" s="1006"/>
      <c r="J195" s="1005"/>
      <c r="K195" s="1005"/>
      <c r="L195" s="1005"/>
      <c r="M195" s="1005"/>
    </row>
    <row r="196" spans="1:13">
      <c r="A196" s="1005"/>
      <c r="B196" s="1005"/>
      <c r="C196" s="1005"/>
      <c r="D196" s="1005"/>
      <c r="E196" s="1006"/>
      <c r="F196" s="1006"/>
      <c r="G196" s="1006"/>
      <c r="H196" s="1006"/>
      <c r="I196" s="1006"/>
      <c r="J196" s="1005"/>
      <c r="K196" s="1005"/>
      <c r="L196" s="1005"/>
      <c r="M196" s="1005"/>
    </row>
    <row r="197" spans="1:13">
      <c r="A197" s="1005"/>
      <c r="B197" s="1005"/>
      <c r="C197" s="1005"/>
      <c r="D197" s="1005"/>
      <c r="E197" s="1006"/>
      <c r="F197" s="1006"/>
      <c r="G197" s="1006"/>
      <c r="H197" s="1006"/>
      <c r="I197" s="1006"/>
      <c r="J197" s="1005"/>
      <c r="K197" s="1005"/>
      <c r="L197" s="1005"/>
      <c r="M197" s="1005"/>
    </row>
    <row r="198" spans="1:13">
      <c r="A198" s="1005"/>
      <c r="B198" s="1005"/>
      <c r="C198" s="1005"/>
      <c r="D198" s="1005"/>
      <c r="E198" s="1006"/>
      <c r="F198" s="1006"/>
      <c r="G198" s="1006"/>
      <c r="H198" s="1006"/>
      <c r="I198" s="1006"/>
      <c r="J198" s="1005"/>
      <c r="K198" s="1005"/>
      <c r="L198" s="1005"/>
      <c r="M198" s="1005"/>
    </row>
    <row r="199" spans="1:13">
      <c r="A199" s="1005"/>
      <c r="B199" s="1005"/>
      <c r="C199" s="1005"/>
      <c r="D199" s="1005"/>
      <c r="E199" s="1006"/>
      <c r="F199" s="1006"/>
      <c r="G199" s="1006"/>
      <c r="H199" s="1006"/>
      <c r="I199" s="1006"/>
      <c r="J199" s="1005"/>
      <c r="K199" s="1005"/>
      <c r="L199" s="1005"/>
      <c r="M199" s="1005"/>
    </row>
    <row r="200" spans="1:13">
      <c r="A200" s="1005"/>
      <c r="B200" s="1005"/>
      <c r="C200" s="1005"/>
      <c r="D200" s="1005"/>
      <c r="E200" s="1006"/>
      <c r="F200" s="1006"/>
      <c r="G200" s="1006"/>
      <c r="H200" s="1006"/>
      <c r="I200" s="1006"/>
      <c r="J200" s="1005"/>
      <c r="K200" s="1005"/>
      <c r="L200" s="1005"/>
      <c r="M200" s="1005"/>
    </row>
    <row r="201" spans="1:13">
      <c r="A201" s="1005"/>
      <c r="B201" s="1005"/>
      <c r="C201" s="1005"/>
      <c r="D201" s="1005"/>
      <c r="E201" s="1006"/>
      <c r="F201" s="1006"/>
      <c r="G201" s="1006"/>
      <c r="H201" s="1006"/>
      <c r="I201" s="1006"/>
      <c r="J201" s="1005"/>
      <c r="K201" s="1005"/>
      <c r="L201" s="1005"/>
      <c r="M201" s="1005"/>
    </row>
    <row r="202" spans="1:13">
      <c r="A202" s="1005"/>
      <c r="B202" s="1005"/>
      <c r="C202" s="1005"/>
      <c r="D202" s="1005"/>
      <c r="E202" s="1006"/>
      <c r="F202" s="1006"/>
      <c r="G202" s="1006"/>
      <c r="H202" s="1006"/>
      <c r="I202" s="1006"/>
      <c r="J202" s="1005"/>
      <c r="K202" s="1005"/>
      <c r="L202" s="1005"/>
      <c r="M202" s="1005"/>
    </row>
    <row r="203" spans="1:13">
      <c r="A203" s="1005"/>
      <c r="B203" s="1005"/>
      <c r="C203" s="1005"/>
      <c r="D203" s="1005"/>
      <c r="E203" s="1006"/>
      <c r="F203" s="1006"/>
      <c r="G203" s="1006"/>
      <c r="H203" s="1006"/>
      <c r="I203" s="1006"/>
      <c r="J203" s="1005"/>
      <c r="K203" s="1005"/>
      <c r="L203" s="1005"/>
      <c r="M203" s="1005"/>
    </row>
    <row r="204" spans="1:13">
      <c r="A204" s="1005"/>
      <c r="B204" s="1005"/>
      <c r="C204" s="1005"/>
      <c r="D204" s="1005"/>
      <c r="E204" s="1006"/>
      <c r="F204" s="1006"/>
      <c r="G204" s="1006"/>
      <c r="H204" s="1006"/>
      <c r="I204" s="1006"/>
      <c r="J204" s="1005"/>
      <c r="K204" s="1005"/>
      <c r="L204" s="1005"/>
      <c r="M204" s="1005"/>
    </row>
    <row r="205" spans="1:13">
      <c r="A205" s="1005"/>
      <c r="B205" s="1005"/>
      <c r="C205" s="1005"/>
      <c r="D205" s="1005"/>
      <c r="E205" s="1006"/>
      <c r="F205" s="1006"/>
      <c r="G205" s="1006"/>
      <c r="H205" s="1006"/>
      <c r="I205" s="1006"/>
      <c r="J205" s="1005"/>
      <c r="K205" s="1005"/>
      <c r="L205" s="1005"/>
      <c r="M205" s="1005"/>
    </row>
    <row r="206" spans="1:13">
      <c r="A206" s="1005"/>
      <c r="B206" s="1005"/>
      <c r="C206" s="1005"/>
      <c r="D206" s="1005"/>
      <c r="E206" s="1006"/>
      <c r="F206" s="1006"/>
      <c r="G206" s="1006"/>
      <c r="H206" s="1006"/>
      <c r="I206" s="1006"/>
      <c r="J206" s="1005"/>
      <c r="K206" s="1005"/>
      <c r="L206" s="1005"/>
      <c r="M206" s="1005"/>
    </row>
    <row r="207" spans="1:13">
      <c r="A207" s="1005"/>
      <c r="B207" s="1005"/>
      <c r="C207" s="1005"/>
      <c r="D207" s="1005"/>
      <c r="E207" s="1006"/>
      <c r="F207" s="1006"/>
      <c r="G207" s="1006"/>
      <c r="H207" s="1006"/>
      <c r="I207" s="1006"/>
      <c r="J207" s="1005"/>
      <c r="K207" s="1005"/>
      <c r="L207" s="1005"/>
      <c r="M207" s="1005"/>
    </row>
    <row r="208" spans="1:13">
      <c r="A208" s="1005"/>
      <c r="B208" s="1005"/>
      <c r="C208" s="1005"/>
      <c r="D208" s="1005"/>
      <c r="E208" s="1006"/>
      <c r="F208" s="1006"/>
      <c r="G208" s="1006"/>
      <c r="H208" s="1006"/>
      <c r="I208" s="1006"/>
      <c r="J208" s="1005"/>
      <c r="K208" s="1005"/>
      <c r="L208" s="1005"/>
      <c r="M208" s="1005"/>
    </row>
    <row r="209" spans="1:13">
      <c r="A209" s="1005"/>
      <c r="B209" s="1005"/>
      <c r="C209" s="1005"/>
      <c r="D209" s="1005"/>
      <c r="E209" s="1006"/>
      <c r="F209" s="1006"/>
      <c r="G209" s="1006"/>
      <c r="H209" s="1006"/>
      <c r="I209" s="1006"/>
      <c r="J209" s="1005"/>
      <c r="K209" s="1005"/>
      <c r="L209" s="1005"/>
      <c r="M209" s="1005"/>
    </row>
    <row r="210" spans="1:13">
      <c r="A210" s="1005"/>
      <c r="B210" s="1005"/>
      <c r="C210" s="1005"/>
      <c r="D210" s="1005"/>
      <c r="E210" s="1006"/>
      <c r="F210" s="1006"/>
      <c r="G210" s="1006"/>
      <c r="H210" s="1006"/>
      <c r="I210" s="1006"/>
      <c r="J210" s="1005"/>
      <c r="K210" s="1005"/>
      <c r="L210" s="1005"/>
      <c r="M210" s="1005"/>
    </row>
    <row r="211" spans="1:13">
      <c r="A211" s="1005"/>
      <c r="B211" s="1005"/>
      <c r="C211" s="1005"/>
      <c r="D211" s="1005"/>
      <c r="E211" s="1006"/>
      <c r="F211" s="1006"/>
      <c r="G211" s="1006"/>
      <c r="H211" s="1006"/>
      <c r="I211" s="1006"/>
      <c r="J211" s="1005"/>
      <c r="K211" s="1005"/>
      <c r="L211" s="1005"/>
      <c r="M211" s="1005"/>
    </row>
    <row r="212" spans="1:13">
      <c r="A212" s="1005"/>
      <c r="B212" s="1005"/>
      <c r="C212" s="1005"/>
      <c r="D212" s="1005"/>
      <c r="E212" s="1006"/>
      <c r="F212" s="1006"/>
      <c r="G212" s="1006"/>
      <c r="H212" s="1006"/>
      <c r="I212" s="1006"/>
      <c r="J212" s="1005"/>
      <c r="K212" s="1005"/>
      <c r="L212" s="1005"/>
      <c r="M212" s="1005"/>
    </row>
    <row r="213" spans="1:13">
      <c r="A213" s="1005"/>
      <c r="B213" s="1005"/>
      <c r="C213" s="1005"/>
      <c r="D213" s="1005"/>
      <c r="E213" s="1006"/>
      <c r="F213" s="1006"/>
      <c r="G213" s="1006"/>
      <c r="H213" s="1006"/>
      <c r="I213" s="1006"/>
      <c r="J213" s="1005"/>
      <c r="K213" s="1005"/>
      <c r="L213" s="1005"/>
      <c r="M213" s="1005"/>
    </row>
    <row r="214" spans="1:13">
      <c r="A214" s="1005"/>
      <c r="B214" s="1005"/>
      <c r="C214" s="1005"/>
      <c r="D214" s="1005"/>
      <c r="E214" s="1006"/>
      <c r="F214" s="1006"/>
      <c r="G214" s="1006"/>
      <c r="H214" s="1006"/>
      <c r="I214" s="1006"/>
      <c r="J214" s="1005"/>
      <c r="K214" s="1005"/>
      <c r="L214" s="1005"/>
      <c r="M214" s="1005"/>
    </row>
    <row r="215" spans="1:13">
      <c r="A215" s="1005"/>
      <c r="B215" s="1005"/>
      <c r="C215" s="1005"/>
      <c r="D215" s="1005"/>
      <c r="E215" s="1006"/>
      <c r="F215" s="1006"/>
      <c r="G215" s="1006"/>
      <c r="H215" s="1006"/>
      <c r="I215" s="1006"/>
      <c r="J215" s="1005"/>
      <c r="K215" s="1005"/>
      <c r="L215" s="1005"/>
      <c r="M215" s="1005"/>
    </row>
    <row r="216" spans="1:13">
      <c r="A216" s="1005"/>
      <c r="B216" s="1005"/>
      <c r="C216" s="1005"/>
      <c r="D216" s="1005"/>
      <c r="E216" s="1006"/>
      <c r="F216" s="1006"/>
      <c r="G216" s="1006"/>
      <c r="H216" s="1006"/>
      <c r="I216" s="1006"/>
      <c r="J216" s="1005"/>
      <c r="K216" s="1005"/>
      <c r="L216" s="1005"/>
      <c r="M216" s="1005"/>
    </row>
    <row r="217" spans="1:13">
      <c r="A217" s="1005"/>
      <c r="B217" s="1005"/>
      <c r="C217" s="1005"/>
      <c r="D217" s="1005"/>
      <c r="E217" s="1006"/>
      <c r="F217" s="1006"/>
      <c r="G217" s="1006"/>
      <c r="H217" s="1006"/>
      <c r="I217" s="1006"/>
      <c r="J217" s="1005"/>
      <c r="K217" s="1005"/>
      <c r="L217" s="1005"/>
      <c r="M217" s="1005"/>
    </row>
    <row r="218" spans="1:13">
      <c r="A218" s="1005"/>
      <c r="B218" s="1005"/>
      <c r="C218" s="1005"/>
      <c r="D218" s="1005"/>
      <c r="E218" s="1006"/>
      <c r="F218" s="1006"/>
      <c r="G218" s="1006"/>
      <c r="H218" s="1006"/>
      <c r="I218" s="1006"/>
      <c r="J218" s="1005"/>
      <c r="K218" s="1005"/>
      <c r="L218" s="1005"/>
      <c r="M218" s="1005"/>
    </row>
    <row r="219" spans="1:13">
      <c r="A219" s="1005"/>
      <c r="B219" s="1005"/>
      <c r="C219" s="1005"/>
      <c r="D219" s="1005"/>
      <c r="E219" s="1006"/>
      <c r="F219" s="1006"/>
      <c r="G219" s="1006"/>
      <c r="H219" s="1006"/>
      <c r="I219" s="1006"/>
      <c r="J219" s="1005"/>
      <c r="K219" s="1005"/>
      <c r="L219" s="1005"/>
      <c r="M219" s="1005"/>
    </row>
    <row r="220" spans="1:13">
      <c r="A220" s="1005"/>
      <c r="B220" s="1005"/>
      <c r="C220" s="1005"/>
      <c r="D220" s="1005"/>
      <c r="E220" s="1006"/>
      <c r="F220" s="1006"/>
      <c r="G220" s="1006"/>
      <c r="H220" s="1006"/>
      <c r="I220" s="1006"/>
      <c r="J220" s="1005"/>
      <c r="K220" s="1005"/>
      <c r="L220" s="1005"/>
      <c r="M220" s="1005"/>
    </row>
    <row r="221" spans="1:13">
      <c r="A221" s="1005"/>
      <c r="B221" s="1005"/>
      <c r="C221" s="1005"/>
      <c r="D221" s="1005"/>
      <c r="E221" s="1006"/>
      <c r="F221" s="1006"/>
      <c r="G221" s="1006"/>
      <c r="H221" s="1006"/>
      <c r="I221" s="1006"/>
      <c r="J221" s="1005"/>
      <c r="K221" s="1005"/>
      <c r="L221" s="1005"/>
      <c r="M221" s="1005"/>
    </row>
    <row r="222" spans="1:13">
      <c r="A222" s="1005"/>
      <c r="B222" s="1005"/>
      <c r="C222" s="1005"/>
      <c r="D222" s="1005"/>
      <c r="E222" s="1006"/>
      <c r="F222" s="1006"/>
      <c r="G222" s="1006"/>
      <c r="H222" s="1006"/>
      <c r="I222" s="1006"/>
      <c r="J222" s="1005"/>
      <c r="K222" s="1005"/>
      <c r="L222" s="1005"/>
      <c r="M222" s="1005"/>
    </row>
    <row r="223" spans="1:13">
      <c r="A223" s="1005"/>
      <c r="B223" s="1005"/>
      <c r="C223" s="1005"/>
      <c r="D223" s="1005"/>
      <c r="E223" s="1006"/>
      <c r="F223" s="1006"/>
      <c r="G223" s="1006"/>
      <c r="H223" s="1006"/>
      <c r="I223" s="1006"/>
      <c r="J223" s="1005"/>
      <c r="K223" s="1005"/>
      <c r="L223" s="1005"/>
      <c r="M223" s="1005"/>
    </row>
    <row r="224" spans="1:13">
      <c r="A224" s="1005"/>
      <c r="B224" s="1005"/>
      <c r="C224" s="1005"/>
      <c r="D224" s="1005"/>
      <c r="E224" s="1006"/>
      <c r="F224" s="1006"/>
      <c r="G224" s="1006"/>
      <c r="H224" s="1006"/>
      <c r="I224" s="1006"/>
      <c r="J224" s="1005"/>
      <c r="K224" s="1005"/>
      <c r="L224" s="1005"/>
      <c r="M224" s="1005"/>
    </row>
    <row r="225" spans="1:13">
      <c r="A225" s="1005"/>
      <c r="B225" s="1005"/>
      <c r="C225" s="1005"/>
      <c r="D225" s="1005"/>
      <c r="E225" s="1006"/>
      <c r="F225" s="1006"/>
      <c r="G225" s="1006"/>
      <c r="H225" s="1006"/>
      <c r="I225" s="1006"/>
      <c r="J225" s="1005"/>
      <c r="K225" s="1005"/>
      <c r="L225" s="1005"/>
      <c r="M225" s="1005"/>
    </row>
    <row r="226" spans="1:13">
      <c r="A226" s="1005"/>
      <c r="B226" s="1005"/>
      <c r="C226" s="1005"/>
      <c r="D226" s="1005"/>
      <c r="E226" s="1006"/>
      <c r="F226" s="1006"/>
      <c r="G226" s="1006"/>
      <c r="H226" s="1006"/>
      <c r="I226" s="1006"/>
      <c r="J226" s="1005"/>
      <c r="K226" s="1005"/>
      <c r="L226" s="1005"/>
      <c r="M226" s="1005"/>
    </row>
    <row r="227" spans="1:13">
      <c r="A227" s="1005"/>
      <c r="B227" s="1005"/>
      <c r="C227" s="1005"/>
      <c r="D227" s="1005"/>
      <c r="E227" s="1006"/>
      <c r="F227" s="1006"/>
      <c r="G227" s="1006"/>
      <c r="H227" s="1006"/>
      <c r="I227" s="1006"/>
      <c r="J227" s="1005"/>
      <c r="K227" s="1005"/>
      <c r="L227" s="1005"/>
      <c r="M227" s="1005"/>
    </row>
    <row r="228" spans="1:13">
      <c r="A228" s="1005"/>
      <c r="B228" s="1005"/>
      <c r="C228" s="1005"/>
      <c r="D228" s="1005"/>
      <c r="E228" s="1006"/>
      <c r="F228" s="1006"/>
      <c r="G228" s="1006"/>
      <c r="H228" s="1006"/>
      <c r="I228" s="1006"/>
      <c r="J228" s="1005"/>
      <c r="K228" s="1005"/>
      <c r="L228" s="1005"/>
      <c r="M228" s="1005"/>
    </row>
    <row r="229" spans="1:13">
      <c r="A229" s="1005"/>
      <c r="B229" s="1005"/>
      <c r="C229" s="1005"/>
      <c r="D229" s="1005"/>
      <c r="E229" s="1006"/>
      <c r="F229" s="1006"/>
      <c r="G229" s="1006"/>
      <c r="H229" s="1006"/>
      <c r="I229" s="1006"/>
      <c r="J229" s="1005"/>
      <c r="K229" s="1005"/>
      <c r="L229" s="1005"/>
      <c r="M229" s="1005"/>
    </row>
    <row r="230" spans="1:13">
      <c r="A230" s="1005"/>
      <c r="B230" s="1005"/>
      <c r="C230" s="1005"/>
      <c r="D230" s="1005"/>
      <c r="E230" s="1006"/>
      <c r="F230" s="1006"/>
      <c r="G230" s="1006"/>
      <c r="H230" s="1006"/>
      <c r="I230" s="1006"/>
      <c r="J230" s="1005"/>
      <c r="K230" s="1005"/>
      <c r="L230" s="1005"/>
      <c r="M230" s="1005"/>
    </row>
    <row r="231" spans="1:13">
      <c r="A231" s="1005"/>
      <c r="B231" s="1005"/>
      <c r="C231" s="1005"/>
      <c r="D231" s="1005"/>
      <c r="E231" s="1006"/>
      <c r="F231" s="1006"/>
      <c r="G231" s="1006"/>
      <c r="H231" s="1006"/>
      <c r="I231" s="1006"/>
      <c r="J231" s="1005"/>
      <c r="K231" s="1005"/>
      <c r="L231" s="1005"/>
      <c r="M231" s="1005"/>
    </row>
    <row r="232" spans="1:13">
      <c r="A232" s="1005"/>
      <c r="B232" s="1005"/>
      <c r="C232" s="1005"/>
      <c r="D232" s="1005"/>
      <c r="E232" s="1006"/>
      <c r="F232" s="1006"/>
      <c r="G232" s="1006"/>
      <c r="H232" s="1006"/>
      <c r="I232" s="1006"/>
      <c r="J232" s="1005"/>
      <c r="K232" s="1005"/>
      <c r="L232" s="1005"/>
      <c r="M232" s="1005"/>
    </row>
    <row r="233" spans="1:13">
      <c r="A233" s="1005"/>
      <c r="B233" s="1005"/>
      <c r="C233" s="1005"/>
      <c r="D233" s="1005"/>
      <c r="E233" s="1006"/>
      <c r="F233" s="1006"/>
      <c r="G233" s="1006"/>
      <c r="H233" s="1006"/>
      <c r="I233" s="1006"/>
      <c r="J233" s="1005"/>
      <c r="K233" s="1005"/>
      <c r="L233" s="1005"/>
      <c r="M233" s="1005"/>
    </row>
    <row r="234" spans="1:13">
      <c r="A234" s="1005"/>
      <c r="B234" s="1005"/>
      <c r="C234" s="1005"/>
      <c r="D234" s="1005"/>
      <c r="E234" s="1006"/>
      <c r="F234" s="1006"/>
      <c r="G234" s="1006"/>
      <c r="H234" s="1006"/>
      <c r="I234" s="1006"/>
      <c r="J234" s="1005"/>
      <c r="K234" s="1005"/>
      <c r="L234" s="1005"/>
      <c r="M234" s="1005"/>
    </row>
    <row r="235" spans="1:13">
      <c r="A235" s="1005"/>
      <c r="B235" s="1005"/>
      <c r="C235" s="1005"/>
      <c r="D235" s="1005"/>
      <c r="E235" s="1006"/>
      <c r="F235" s="1006"/>
      <c r="G235" s="1006"/>
      <c r="H235" s="1006"/>
      <c r="I235" s="1006"/>
      <c r="J235" s="1005"/>
      <c r="K235" s="1005"/>
      <c r="L235" s="1005"/>
      <c r="M235" s="1005"/>
    </row>
    <row r="236" spans="1:13">
      <c r="A236" s="1005"/>
      <c r="B236" s="1005"/>
      <c r="C236" s="1005"/>
      <c r="D236" s="1005"/>
      <c r="E236" s="1006"/>
      <c r="F236" s="1006"/>
      <c r="G236" s="1006"/>
      <c r="H236" s="1006"/>
      <c r="I236" s="1006"/>
      <c r="J236" s="1005"/>
      <c r="K236" s="1005"/>
      <c r="L236" s="1005"/>
      <c r="M236" s="1005"/>
    </row>
    <row r="237" spans="1:13">
      <c r="A237" s="1005"/>
      <c r="B237" s="1005"/>
      <c r="C237" s="1005"/>
      <c r="D237" s="1005"/>
      <c r="E237" s="1006"/>
      <c r="F237" s="1006"/>
      <c r="G237" s="1006"/>
      <c r="H237" s="1006"/>
      <c r="I237" s="1006"/>
      <c r="J237" s="1005"/>
      <c r="K237" s="1005"/>
      <c r="L237" s="1005"/>
      <c r="M237" s="1005"/>
    </row>
    <row r="238" spans="1:13">
      <c r="A238" s="1005"/>
      <c r="B238" s="1005"/>
      <c r="C238" s="1005"/>
      <c r="D238" s="1005"/>
      <c r="E238" s="1006"/>
      <c r="F238" s="1006"/>
      <c r="G238" s="1006"/>
      <c r="H238" s="1006"/>
      <c r="I238" s="1006"/>
      <c r="J238" s="1005"/>
      <c r="K238" s="1005"/>
      <c r="L238" s="1005"/>
      <c r="M238" s="1005"/>
    </row>
    <row r="239" spans="1:13">
      <c r="A239" s="1005"/>
      <c r="B239" s="1005"/>
      <c r="C239" s="1005"/>
      <c r="D239" s="1005"/>
      <c r="E239" s="1006"/>
      <c r="F239" s="1006"/>
      <c r="G239" s="1006"/>
      <c r="H239" s="1006"/>
      <c r="I239" s="1006"/>
      <c r="J239" s="1005"/>
      <c r="K239" s="1005"/>
      <c r="L239" s="1005"/>
      <c r="M239" s="1005"/>
    </row>
    <row r="240" spans="1:13">
      <c r="A240" s="1005"/>
      <c r="B240" s="1005"/>
      <c r="C240" s="1005"/>
      <c r="D240" s="1005"/>
      <c r="E240" s="1006"/>
      <c r="F240" s="1006"/>
      <c r="G240" s="1006"/>
      <c r="H240" s="1006"/>
      <c r="I240" s="1006"/>
      <c r="J240" s="1005"/>
      <c r="K240" s="1005"/>
      <c r="L240" s="1005"/>
      <c r="M240" s="1005"/>
    </row>
    <row r="241" spans="1:13">
      <c r="A241" s="1005"/>
      <c r="B241" s="1005"/>
      <c r="C241" s="1005"/>
      <c r="D241" s="1005"/>
      <c r="E241" s="1006"/>
      <c r="F241" s="1006"/>
      <c r="G241" s="1006"/>
      <c r="H241" s="1006"/>
      <c r="I241" s="1006"/>
      <c r="J241" s="1005"/>
      <c r="K241" s="1005"/>
      <c r="L241" s="1005"/>
      <c r="M241" s="1005"/>
    </row>
    <row r="242" spans="1:13">
      <c r="A242" s="1005"/>
      <c r="B242" s="1005"/>
      <c r="C242" s="1005"/>
      <c r="D242" s="1005"/>
      <c r="E242" s="1006"/>
      <c r="F242" s="1006"/>
      <c r="G242" s="1006"/>
      <c r="H242" s="1006"/>
      <c r="I242" s="1006"/>
      <c r="J242" s="1005"/>
      <c r="K242" s="1005"/>
      <c r="L242" s="1005"/>
      <c r="M242" s="1005"/>
    </row>
    <row r="243" spans="1:13">
      <c r="A243" s="1005"/>
      <c r="B243" s="1005"/>
      <c r="C243" s="1005"/>
      <c r="D243" s="1005"/>
      <c r="E243" s="1006"/>
      <c r="F243" s="1006"/>
      <c r="G243" s="1006"/>
      <c r="H243" s="1006"/>
      <c r="I243" s="1006"/>
      <c r="J243" s="1005"/>
      <c r="K243" s="1005"/>
      <c r="L243" s="1005"/>
      <c r="M243" s="1005"/>
    </row>
    <row r="244" spans="1:13">
      <c r="A244" s="1005"/>
      <c r="B244" s="1005"/>
      <c r="C244" s="1005"/>
      <c r="D244" s="1005"/>
      <c r="E244" s="1006"/>
      <c r="F244" s="1006"/>
      <c r="G244" s="1006"/>
      <c r="H244" s="1006"/>
      <c r="I244" s="1006"/>
      <c r="J244" s="1005"/>
      <c r="K244" s="1005"/>
      <c r="L244" s="1005"/>
      <c r="M244" s="1005"/>
    </row>
    <row r="245" spans="1:13">
      <c r="A245" s="1005"/>
      <c r="B245" s="1005"/>
      <c r="C245" s="1005"/>
      <c r="D245" s="1005"/>
      <c r="E245" s="1006"/>
      <c r="F245" s="1006"/>
      <c r="G245" s="1006"/>
      <c r="H245" s="1006"/>
      <c r="I245" s="1006"/>
      <c r="J245" s="1005"/>
      <c r="K245" s="1005"/>
      <c r="L245" s="1005"/>
      <c r="M245" s="1005"/>
    </row>
    <row r="246" spans="1:13">
      <c r="A246" s="1005"/>
      <c r="B246" s="1005"/>
      <c r="C246" s="1005"/>
      <c r="D246" s="1005"/>
      <c r="E246" s="1006"/>
      <c r="F246" s="1006"/>
      <c r="G246" s="1006"/>
      <c r="H246" s="1006"/>
      <c r="I246" s="1006"/>
      <c r="J246" s="1005"/>
      <c r="K246" s="1005"/>
      <c r="L246" s="1005"/>
      <c r="M246" s="1005"/>
    </row>
    <row r="247" spans="1:13">
      <c r="A247" s="1005"/>
      <c r="B247" s="1005"/>
      <c r="C247" s="1005"/>
      <c r="D247" s="1005"/>
      <c r="E247" s="1006"/>
      <c r="F247" s="1006"/>
      <c r="G247" s="1006"/>
      <c r="H247" s="1006"/>
      <c r="I247" s="1006"/>
      <c r="J247" s="1005"/>
      <c r="K247" s="1005"/>
      <c r="L247" s="1005"/>
      <c r="M247" s="1005"/>
    </row>
    <row r="248" spans="1:13">
      <c r="A248" s="1005"/>
      <c r="B248" s="1005"/>
      <c r="C248" s="1005"/>
      <c r="D248" s="1005"/>
      <c r="E248" s="1006"/>
      <c r="F248" s="1006"/>
      <c r="G248" s="1006"/>
      <c r="H248" s="1006"/>
      <c r="I248" s="1006"/>
      <c r="J248" s="1005"/>
      <c r="K248" s="1005"/>
      <c r="L248" s="1005"/>
      <c r="M248" s="1005"/>
    </row>
    <row r="249" spans="1:13">
      <c r="A249" s="1005"/>
      <c r="B249" s="1005"/>
      <c r="C249" s="1005"/>
      <c r="D249" s="1005"/>
      <c r="E249" s="1006"/>
      <c r="F249" s="1006"/>
      <c r="G249" s="1006"/>
      <c r="H249" s="1006"/>
      <c r="I249" s="1006"/>
      <c r="J249" s="1005"/>
      <c r="K249" s="1005"/>
      <c r="L249" s="1005"/>
      <c r="M249" s="1005"/>
    </row>
    <row r="250" spans="1:13">
      <c r="A250" s="1005"/>
      <c r="B250" s="1005"/>
      <c r="C250" s="1005"/>
      <c r="D250" s="1005"/>
      <c r="E250" s="1006"/>
      <c r="F250" s="1006"/>
      <c r="G250" s="1006"/>
      <c r="H250" s="1006"/>
      <c r="I250" s="1006"/>
      <c r="J250" s="1005"/>
      <c r="K250" s="1005"/>
      <c r="L250" s="1005"/>
      <c r="M250" s="1005"/>
    </row>
    <row r="251" spans="1:13">
      <c r="A251" s="1005"/>
      <c r="B251" s="1005"/>
      <c r="C251" s="1005"/>
      <c r="D251" s="1005"/>
      <c r="E251" s="1006"/>
      <c r="F251" s="1006"/>
      <c r="G251" s="1006"/>
      <c r="H251" s="1006"/>
      <c r="I251" s="1006"/>
      <c r="J251" s="1005"/>
      <c r="K251" s="1005"/>
      <c r="L251" s="1005"/>
      <c r="M251" s="1005"/>
    </row>
    <row r="252" spans="1:13">
      <c r="A252" s="1005"/>
      <c r="B252" s="1005"/>
      <c r="C252" s="1005"/>
      <c r="D252" s="1005"/>
      <c r="E252" s="1006"/>
      <c r="F252" s="1006"/>
      <c r="G252" s="1006"/>
      <c r="H252" s="1006"/>
      <c r="I252" s="1006"/>
      <c r="J252" s="1005"/>
      <c r="K252" s="1005"/>
      <c r="L252" s="1005"/>
      <c r="M252" s="1005"/>
    </row>
    <row r="253" spans="1:13">
      <c r="A253" s="1005"/>
      <c r="B253" s="1005"/>
      <c r="C253" s="1005"/>
      <c r="D253" s="1005"/>
      <c r="E253" s="1006"/>
      <c r="F253" s="1006"/>
      <c r="G253" s="1006"/>
      <c r="H253" s="1006"/>
      <c r="I253" s="1006"/>
      <c r="J253" s="1005"/>
      <c r="K253" s="1005"/>
      <c r="L253" s="1005"/>
      <c r="M253" s="1005"/>
    </row>
    <row r="254" spans="1:13">
      <c r="A254" s="1005"/>
      <c r="B254" s="1005"/>
      <c r="C254" s="1005"/>
      <c r="D254" s="1005"/>
      <c r="E254" s="1006"/>
      <c r="F254" s="1006"/>
      <c r="G254" s="1006"/>
      <c r="H254" s="1006"/>
      <c r="I254" s="1006"/>
      <c r="J254" s="1005"/>
      <c r="K254" s="1005"/>
      <c r="L254" s="1005"/>
      <c r="M254" s="1005"/>
    </row>
    <row r="255" spans="1:13">
      <c r="A255" s="1005"/>
      <c r="B255" s="1005"/>
      <c r="C255" s="1005"/>
      <c r="D255" s="1005"/>
      <c r="E255" s="1006"/>
      <c r="F255" s="1006"/>
      <c r="G255" s="1006"/>
      <c r="H255" s="1006"/>
      <c r="I255" s="1006"/>
      <c r="J255" s="1005"/>
      <c r="K255" s="1005"/>
      <c r="L255" s="1005"/>
      <c r="M255" s="1005"/>
    </row>
    <row r="256" spans="1:13">
      <c r="A256" s="1005"/>
      <c r="B256" s="1005"/>
      <c r="C256" s="1005"/>
      <c r="D256" s="1005"/>
      <c r="E256" s="1006"/>
      <c r="F256" s="1006"/>
      <c r="G256" s="1006"/>
      <c r="H256" s="1006"/>
      <c r="I256" s="1006"/>
      <c r="J256" s="1005"/>
      <c r="K256" s="1005"/>
      <c r="L256" s="1005"/>
      <c r="M256" s="1005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6">
    <mergeCell ref="I12:I14"/>
    <mergeCell ref="E17:E18"/>
    <mergeCell ref="F17:F18"/>
    <mergeCell ref="G108:H108"/>
    <mergeCell ref="E110:F110"/>
    <mergeCell ref="E114:F114"/>
  </mergeCells>
  <conditionalFormatting sqref="E65:I65">
    <cfRule type="cellIs" dxfId="127" priority="20" stopIfTrue="1" operator="notEqual">
      <formula>0</formula>
    </cfRule>
  </conditionalFormatting>
  <conditionalFormatting sqref="E105:I105">
    <cfRule type="cellIs" dxfId="126" priority="19" stopIfTrue="1" operator="notEqual">
      <formula>0</formula>
    </cfRule>
  </conditionalFormatting>
  <conditionalFormatting sqref="G107:H107 B107">
    <cfRule type="cellIs" dxfId="125" priority="18" stopIfTrue="1" operator="equal">
      <formula>0</formula>
    </cfRule>
  </conditionalFormatting>
  <conditionalFormatting sqref="I114 E110">
    <cfRule type="cellIs" dxfId="124" priority="17" stopIfTrue="1" operator="equal">
      <formula>0</formula>
    </cfRule>
  </conditionalFormatting>
  <conditionalFormatting sqref="E114:F114">
    <cfRule type="cellIs" dxfId="123" priority="16" stopIfTrue="1" operator="equal">
      <formula>0</formula>
    </cfRule>
  </conditionalFormatting>
  <conditionalFormatting sqref="E15">
    <cfRule type="cellIs" dxfId="122" priority="11" stopIfTrue="1" operator="equal">
      <formula>98</formula>
    </cfRule>
    <cfRule type="cellIs" dxfId="121" priority="12" stopIfTrue="1" operator="equal">
      <formula>96</formula>
    </cfRule>
    <cfRule type="cellIs" dxfId="120" priority="13" stopIfTrue="1" operator="equal">
      <formula>42</formula>
    </cfRule>
    <cfRule type="cellIs" dxfId="111" priority="14" stopIfTrue="1" operator="equal">
      <formula>97</formula>
    </cfRule>
    <cfRule type="cellIs" dxfId="110" priority="15" stopIfTrue="1" operator="equal">
      <formula>33</formula>
    </cfRule>
  </conditionalFormatting>
  <conditionalFormatting sqref="F15">
    <cfRule type="cellIs" dxfId="119" priority="6" stopIfTrue="1" operator="equal">
      <formula>"Чужди средства"</formula>
    </cfRule>
    <cfRule type="cellIs" dxfId="118" priority="7" stopIfTrue="1" operator="equal">
      <formula>"СЕС - ДМП"</formula>
    </cfRule>
    <cfRule type="cellIs" dxfId="117" priority="8" stopIfTrue="1" operator="equal">
      <formula>"СЕС - РА"</formula>
    </cfRule>
    <cfRule type="cellIs" dxfId="109" priority="9" stopIfTrue="1" operator="equal">
      <formula>"СЕС - ДЕС"</formula>
    </cfRule>
    <cfRule type="cellIs" dxfId="108" priority="10" stopIfTrue="1" operator="equal">
      <formula>"СЕС - КСФ"</formula>
    </cfRule>
  </conditionalFormatting>
  <conditionalFormatting sqref="B105">
    <cfRule type="cellIs" dxfId="116" priority="5" stopIfTrue="1" operator="notEqual">
      <formula>0</formula>
    </cfRule>
  </conditionalFormatting>
  <conditionalFormatting sqref="I11">
    <cfRule type="cellIs" dxfId="115" priority="1" stopIfTrue="1" operator="between">
      <formula>1000000000000</formula>
      <formula>9999999999999990</formula>
    </cfRule>
    <cfRule type="cellIs" dxfId="114" priority="2" stopIfTrue="1" operator="between">
      <formula>10000000000</formula>
      <formula>999999999999</formula>
    </cfRule>
    <cfRule type="cellIs" dxfId="113" priority="3" stopIfTrue="1" operator="between">
      <formula>1000000</formula>
      <formula>99999999</formula>
    </cfRule>
    <cfRule type="cellIs" dxfId="112" priority="4" stopIfTrue="1" operator="between">
      <formula>100</formula>
      <formula>9999</formula>
    </cfRule>
  </conditionalFormatting>
  <dataValidations count="7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K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I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I54">
      <formula1>0</formula1>
    </dataValidation>
    <dataValidation type="whole" operator="lessThanOrEqual" allowBlank="1" showInputMessage="1" showErrorMessage="1" error="въведете цяло отрицателно число" sqref="E91 G91:I91">
      <formula1>0</formula1>
    </dataValidation>
    <dataValidation type="whole" operator="greaterThanOrEqual" allowBlank="1" showInputMessage="1" showErrorMessage="1" error="въведете цяло положително число" sqref="E90 G90:I90">
      <formula1>0</formula1>
    </dataValidation>
    <dataValidation type="whole" allowBlank="1" showInputMessage="1" showErrorMessage="1" error="въведете цяло число" sqref="E92:E96 G92:I96 E55:E89 E34:E53 E22:E32 G55:I89 G34:I53 G22:I32 F22:F96 E105:I105">
      <formula1>-10000000000000000</formula1>
      <formula2>10000000000000000</formula2>
    </dataValidation>
  </dataValidations>
  <pageMargins left="0.35433070866141736" right="0.23622047244094491" top="0.31496062992125984" bottom="0.35433070866141736" header="0.19685039370078741" footer="0.23622047244094491"/>
  <pageSetup paperSize="9" scale="65" orientation="landscape" r:id="rId44"/>
  <headerFooter alignWithMargins="0"/>
  <legacyDrawing r:id="rId45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IG781"/>
  <sheetViews>
    <sheetView tabSelected="1" view="pageBreakPreview" topLeftCell="B2" zoomScale="60" zoomScaleNormal="75" workbookViewId="0">
      <selection activeCell="F9" sqref="F9"/>
    </sheetView>
  </sheetViews>
  <sheetFormatPr defaultRowHeight="15.75"/>
  <cols>
    <col min="1" max="1" width="5.28515625" style="2" hidden="1" customWidth="1"/>
    <col min="2" max="2" width="10.140625" style="2" customWidth="1"/>
    <col min="3" max="3" width="13.28515625" style="2" customWidth="1"/>
    <col min="4" max="4" width="90.7109375" style="3" customWidth="1"/>
    <col min="5" max="5" width="18.7109375" style="2" customWidth="1"/>
    <col min="6" max="7" width="17.7109375" style="2" customWidth="1"/>
    <col min="8" max="8" width="20" style="2" bestFit="1" customWidth="1"/>
    <col min="9" max="10" width="17.7109375" style="2" customWidth="1"/>
    <col min="11" max="11" width="20" style="2" bestFit="1" customWidth="1"/>
    <col min="12" max="12" width="17.7109375" style="2" customWidth="1"/>
    <col min="13" max="13" width="9.85546875" style="7" hidden="1" customWidth="1"/>
    <col min="14" max="14" width="1.5703125" style="8" customWidth="1"/>
    <col min="15" max="16384" width="9.140625" style="2"/>
  </cols>
  <sheetData>
    <row r="1" spans="1:14" ht="18.75" hidden="1" customHeight="1">
      <c r="A1" s="2" t="s">
        <v>168</v>
      </c>
      <c r="B1" s="2" t="s">
        <v>169</v>
      </c>
      <c r="C1" s="2" t="s">
        <v>170</v>
      </c>
      <c r="D1" s="3" t="s">
        <v>171</v>
      </c>
      <c r="E1" s="2" t="s">
        <v>172</v>
      </c>
      <c r="F1" s="2" t="s">
        <v>173</v>
      </c>
      <c r="G1" s="2" t="s">
        <v>173</v>
      </c>
      <c r="H1" s="2" t="s">
        <v>173</v>
      </c>
      <c r="I1" s="2" t="s">
        <v>173</v>
      </c>
      <c r="J1" s="2" t="s">
        <v>173</v>
      </c>
      <c r="K1" s="2" t="s">
        <v>173</v>
      </c>
      <c r="L1" s="2" t="s">
        <v>173</v>
      </c>
      <c r="M1" s="4" t="s">
        <v>2074</v>
      </c>
      <c r="N1" s="5"/>
    </row>
    <row r="2" spans="1:14" ht="12.75" customHeight="1">
      <c r="A2" s="2">
        <v>1</v>
      </c>
      <c r="B2" s="103"/>
      <c r="D2" s="104"/>
      <c r="E2" s="103"/>
      <c r="F2" s="103"/>
      <c r="G2" s="103"/>
      <c r="H2" s="103"/>
      <c r="I2" s="103"/>
      <c r="J2" s="103"/>
      <c r="K2" s="103"/>
      <c r="L2" s="103"/>
      <c r="M2" s="7">
        <v>1</v>
      </c>
      <c r="N2" s="105"/>
    </row>
    <row r="3" spans="1:14">
      <c r="B3" s="1488" t="s">
        <v>882</v>
      </c>
      <c r="C3" s="106">
        <v>2018</v>
      </c>
      <c r="D3" s="104"/>
      <c r="E3" s="107"/>
      <c r="F3" s="103"/>
      <c r="G3" s="103"/>
      <c r="H3" s="103"/>
      <c r="I3" s="103"/>
      <c r="J3" s="103"/>
      <c r="K3" s="103"/>
      <c r="L3" s="103"/>
      <c r="M3" s="7">
        <v>1</v>
      </c>
      <c r="N3" s="108"/>
    </row>
    <row r="4" spans="1:14">
      <c r="B4" s="103"/>
      <c r="C4" s="103"/>
      <c r="D4" s="104"/>
      <c r="E4" s="109"/>
      <c r="F4" s="103"/>
      <c r="G4" s="103"/>
      <c r="H4" s="103"/>
      <c r="I4" s="103"/>
      <c r="J4" s="103"/>
      <c r="K4" s="103"/>
      <c r="L4" s="103"/>
      <c r="M4" s="7">
        <v>1</v>
      </c>
      <c r="N4" s="108"/>
    </row>
    <row r="5" spans="1:14">
      <c r="B5" s="103"/>
      <c r="C5" s="110"/>
      <c r="D5" s="104"/>
      <c r="E5" s="103" t="s">
        <v>466</v>
      </c>
      <c r="F5" s="103" t="s">
        <v>466</v>
      </c>
      <c r="G5" s="103" t="s">
        <v>466</v>
      </c>
      <c r="H5" s="103" t="s">
        <v>466</v>
      </c>
      <c r="I5" s="103" t="s">
        <v>466</v>
      </c>
      <c r="J5" s="103" t="s">
        <v>466</v>
      </c>
      <c r="K5" s="103" t="s">
        <v>466</v>
      </c>
      <c r="L5" s="103" t="s">
        <v>466</v>
      </c>
      <c r="M5" s="7">
        <v>1</v>
      </c>
      <c r="N5" s="108"/>
    </row>
    <row r="6" spans="1:14">
      <c r="B6" s="103"/>
      <c r="C6" s="111"/>
      <c r="D6" s="112"/>
      <c r="E6" s="109"/>
      <c r="F6" s="103" t="s">
        <v>466</v>
      </c>
      <c r="G6" s="103" t="s">
        <v>466</v>
      </c>
      <c r="H6" s="103" t="s">
        <v>466</v>
      </c>
      <c r="I6" s="103" t="s">
        <v>466</v>
      </c>
      <c r="J6" s="103" t="s">
        <v>466</v>
      </c>
      <c r="K6" s="103" t="s">
        <v>466</v>
      </c>
      <c r="L6" s="103" t="s">
        <v>466</v>
      </c>
      <c r="M6" s="7">
        <v>1</v>
      </c>
      <c r="N6" s="108"/>
    </row>
    <row r="7" spans="1:14" ht="15.75" customHeight="1">
      <c r="B7" s="1826" t="str">
        <f>VLOOKUP(E15,SMETKA,2,FALSE)</f>
        <v>ОТЧЕТНИ ДАННИ ПО ЕБК ЗА СМЕТКИТЕ ЗА СРЕДСТВАТА ОТ ЕВРОПЕЙСКИЯ СЪЮЗ - КСФ</v>
      </c>
      <c r="C7" s="1827"/>
      <c r="D7" s="1827"/>
      <c r="E7" s="103"/>
      <c r="F7" s="113"/>
      <c r="G7" s="113"/>
      <c r="H7" s="113"/>
      <c r="I7" s="113"/>
      <c r="J7" s="113"/>
      <c r="K7" s="113"/>
      <c r="L7" s="113"/>
      <c r="M7" s="7">
        <v>1</v>
      </c>
      <c r="N7" s="108"/>
    </row>
    <row r="8" spans="1:14" ht="18.75" customHeight="1">
      <c r="C8" s="111"/>
      <c r="D8" s="112"/>
      <c r="E8" s="113" t="s">
        <v>467</v>
      </c>
      <c r="F8" s="113" t="s">
        <v>841</v>
      </c>
      <c r="G8" s="113"/>
      <c r="H8" s="114"/>
      <c r="I8" s="113"/>
      <c r="J8" s="113"/>
      <c r="K8" s="113"/>
      <c r="L8" s="113"/>
      <c r="M8" s="7">
        <v>1</v>
      </c>
      <c r="N8" s="108"/>
    </row>
    <row r="9" spans="1:14" ht="27" customHeight="1">
      <c r="B9" s="1828" t="s">
        <v>2070</v>
      </c>
      <c r="C9" s="1829"/>
      <c r="D9" s="1830"/>
      <c r="E9" s="115">
        <v>43101</v>
      </c>
      <c r="F9" s="116">
        <v>43465</v>
      </c>
      <c r="G9" s="113"/>
      <c r="H9" s="1416"/>
      <c r="I9" s="1873"/>
      <c r="J9" s="1874"/>
      <c r="K9" s="113"/>
      <c r="L9" s="113"/>
      <c r="M9" s="7">
        <v>1</v>
      </c>
      <c r="N9" s="108"/>
    </row>
    <row r="10" spans="1:14">
      <c r="B10" s="117" t="s">
        <v>805</v>
      </c>
      <c r="C10" s="103"/>
      <c r="D10" s="104"/>
      <c r="E10" s="113"/>
      <c r="F10" s="1601" t="str">
        <f>VLOOKUP(F9,DateName,2,FALSE)</f>
        <v>декември</v>
      </c>
      <c r="G10" s="113"/>
      <c r="H10" s="114"/>
      <c r="I10" s="1875" t="s">
        <v>978</v>
      </c>
      <c r="J10" s="1875"/>
      <c r="K10" s="113"/>
      <c r="L10" s="113"/>
      <c r="M10" s="7">
        <v>1</v>
      </c>
      <c r="N10" s="108"/>
    </row>
    <row r="11" spans="1:14" ht="10.5" customHeight="1">
      <c r="B11" s="117"/>
      <c r="C11" s="103"/>
      <c r="D11" s="104"/>
      <c r="E11" s="117"/>
      <c r="F11" s="103"/>
      <c r="G11" s="113"/>
      <c r="H11" s="114"/>
      <c r="I11" s="1876"/>
      <c r="J11" s="1876"/>
      <c r="K11" s="113"/>
      <c r="L11" s="113"/>
      <c r="M11" s="7">
        <v>1</v>
      </c>
      <c r="N11" s="108"/>
    </row>
    <row r="12" spans="1:14" ht="27" customHeight="1">
      <c r="B12" s="1831" t="e">
        <f>VLOOKUP(F12,PRBK,2,FALSE)</f>
        <v>#N/A</v>
      </c>
      <c r="C12" s="1832"/>
      <c r="D12" s="1833"/>
      <c r="E12" s="118" t="s">
        <v>972</v>
      </c>
      <c r="F12" s="1586"/>
      <c r="G12" s="113"/>
      <c r="H12" s="114"/>
      <c r="I12" s="1876"/>
      <c r="J12" s="1876"/>
      <c r="K12" s="113"/>
      <c r="L12" s="113"/>
      <c r="M12" s="7">
        <v>1</v>
      </c>
      <c r="N12" s="108"/>
    </row>
    <row r="13" spans="1:14" ht="18" customHeight="1">
      <c r="B13" s="119" t="s">
        <v>806</v>
      </c>
      <c r="C13" s="103"/>
      <c r="D13" s="104"/>
      <c r="E13" s="120"/>
      <c r="F13" s="114"/>
      <c r="G13" s="114" t="s">
        <v>466</v>
      </c>
      <c r="H13" s="121"/>
      <c r="I13" s="122"/>
      <c r="J13" s="123"/>
      <c r="K13" s="123" t="s">
        <v>466</v>
      </c>
      <c r="L13" s="123" t="s">
        <v>466</v>
      </c>
      <c r="M13" s="7">
        <v>1</v>
      </c>
      <c r="N13" s="108"/>
    </row>
    <row r="14" spans="1:14" ht="20.25" customHeight="1">
      <c r="B14" s="117"/>
      <c r="C14" s="103"/>
      <c r="D14" s="104"/>
      <c r="E14" s="120"/>
      <c r="F14" s="114"/>
      <c r="G14" s="113"/>
      <c r="H14" s="121"/>
      <c r="I14" s="122"/>
      <c r="J14" s="123"/>
      <c r="K14" s="113"/>
      <c r="L14" s="113"/>
      <c r="M14" s="7">
        <v>1</v>
      </c>
      <c r="N14" s="108"/>
    </row>
    <row r="15" spans="1:14" ht="21" customHeight="1">
      <c r="B15" s="117"/>
      <c r="C15" s="103"/>
      <c r="D15" s="687" t="s">
        <v>898</v>
      </c>
      <c r="E15" s="125">
        <v>98</v>
      </c>
      <c r="F15" s="126" t="str">
        <f>+IF(+E15=0,"БЮДЖЕТ",+IF(+E15=98,"СЕС - КСФ",+IF(+E15=42,"СЕС - РА",+IF(+E15=96,"СЕС - ДЕС",+IF(+E15=97,"СЕС - ДМП",+IF(+E15=33,"Чужди средства"))))))</f>
        <v>СЕС - КСФ</v>
      </c>
      <c r="G15" s="113"/>
      <c r="H15" s="121"/>
      <c r="I15" s="122"/>
      <c r="J15" s="123"/>
      <c r="K15" s="113"/>
      <c r="L15" s="113"/>
      <c r="M15" s="7">
        <v>1</v>
      </c>
      <c r="N15" s="108"/>
    </row>
    <row r="16" spans="1:14" ht="18.75" customHeight="1">
      <c r="A16" s="10"/>
      <c r="B16" s="1602" t="s">
        <v>2068</v>
      </c>
      <c r="C16" s="127"/>
      <c r="D16" s="127"/>
      <c r="E16" s="110"/>
      <c r="F16" s="113"/>
      <c r="G16" s="113"/>
      <c r="H16" s="121"/>
      <c r="I16" s="122"/>
      <c r="J16" s="123"/>
      <c r="K16" s="113"/>
      <c r="L16" s="113"/>
      <c r="M16" s="7">
        <v>1</v>
      </c>
      <c r="N16" s="108"/>
    </row>
    <row r="17" spans="1:14" ht="26.25" customHeight="1">
      <c r="A17" s="10"/>
      <c r="B17" s="103"/>
      <c r="C17" s="111"/>
      <c r="D17" s="122"/>
      <c r="E17" s="122"/>
      <c r="F17" s="122"/>
      <c r="G17" s="122"/>
      <c r="H17" s="122"/>
      <c r="I17" s="122"/>
      <c r="J17" s="123"/>
      <c r="K17" s="113"/>
      <c r="L17" s="113"/>
      <c r="M17" s="7">
        <v>1</v>
      </c>
      <c r="N17" s="108"/>
    </row>
    <row r="18" spans="1:14" ht="16.5" thickBot="1">
      <c r="B18" s="103"/>
      <c r="C18" s="111"/>
      <c r="D18" s="112"/>
      <c r="F18" s="128"/>
      <c r="G18" s="128"/>
      <c r="H18" s="129"/>
      <c r="I18" s="128"/>
      <c r="J18" s="130"/>
      <c r="K18" s="128"/>
      <c r="L18" s="130" t="s">
        <v>468</v>
      </c>
      <c r="M18" s="7">
        <v>1</v>
      </c>
      <c r="N18" s="108"/>
    </row>
    <row r="19" spans="1:14" ht="22.5" customHeight="1">
      <c r="A19" s="10"/>
      <c r="B19" s="131"/>
      <c r="C19" s="132"/>
      <c r="D19" s="133" t="s">
        <v>899</v>
      </c>
      <c r="E19" s="1807" t="s">
        <v>2030</v>
      </c>
      <c r="F19" s="1808"/>
      <c r="G19" s="1808"/>
      <c r="H19" s="1809"/>
      <c r="I19" s="1818" t="s">
        <v>2031</v>
      </c>
      <c r="J19" s="1819"/>
      <c r="K19" s="1819"/>
      <c r="L19" s="1820"/>
      <c r="M19" s="7">
        <v>1</v>
      </c>
      <c r="N19" s="108"/>
    </row>
    <row r="20" spans="1:14" ht="49.5" customHeight="1">
      <c r="B20" s="134" t="s">
        <v>62</v>
      </c>
      <c r="C20" s="135" t="s">
        <v>469</v>
      </c>
      <c r="D20" s="136" t="s">
        <v>900</v>
      </c>
      <c r="E20" s="137" t="s">
        <v>973</v>
      </c>
      <c r="F20" s="1408" t="s">
        <v>809</v>
      </c>
      <c r="G20" s="1409" t="s">
        <v>810</v>
      </c>
      <c r="H20" s="1410" t="s">
        <v>808</v>
      </c>
      <c r="I20" s="1598" t="s">
        <v>974</v>
      </c>
      <c r="J20" s="1599" t="s">
        <v>975</v>
      </c>
      <c r="K20" s="1600" t="s">
        <v>976</v>
      </c>
      <c r="L20" s="1417" t="s">
        <v>977</v>
      </c>
      <c r="M20" s="7">
        <v>1</v>
      </c>
      <c r="N20" s="138"/>
    </row>
    <row r="21" spans="1:14" ht="18.75">
      <c r="B21" s="139"/>
      <c r="C21" s="140"/>
      <c r="D21" s="141" t="s">
        <v>470</v>
      </c>
      <c r="E21" s="142" t="s">
        <v>174</v>
      </c>
      <c r="F21" s="143" t="s">
        <v>175</v>
      </c>
      <c r="G21" s="144" t="s">
        <v>722</v>
      </c>
      <c r="H21" s="145" t="s">
        <v>723</v>
      </c>
      <c r="I21" s="143" t="s">
        <v>702</v>
      </c>
      <c r="J21" s="144" t="s">
        <v>875</v>
      </c>
      <c r="K21" s="145" t="s">
        <v>876</v>
      </c>
      <c r="L21" s="1418" t="s">
        <v>877</v>
      </c>
      <c r="M21" s="7">
        <v>1</v>
      </c>
      <c r="N21" s="138"/>
    </row>
    <row r="22" spans="1:14" s="11" customFormat="1" ht="18.75" customHeight="1">
      <c r="A22" s="11">
        <v>5</v>
      </c>
      <c r="B22" s="146">
        <v>100</v>
      </c>
      <c r="C22" s="1824" t="s">
        <v>471</v>
      </c>
      <c r="D22" s="1825"/>
      <c r="E22" s="148">
        <f t="shared" ref="E22:L22" si="0">SUM(E23:E25,E26:E27)</f>
        <v>0</v>
      </c>
      <c r="F22" s="148">
        <f t="shared" si="0"/>
        <v>0</v>
      </c>
      <c r="G22" s="148">
        <f t="shared" si="0"/>
        <v>0</v>
      </c>
      <c r="H22" s="148">
        <f t="shared" si="0"/>
        <v>0</v>
      </c>
      <c r="I22" s="148">
        <f t="shared" si="0"/>
        <v>0</v>
      </c>
      <c r="J22" s="148">
        <f t="shared" si="0"/>
        <v>0</v>
      </c>
      <c r="K22" s="148">
        <f t="shared" si="0"/>
        <v>0</v>
      </c>
      <c r="L22" s="148">
        <f t="shared" si="0"/>
        <v>0</v>
      </c>
      <c r="M22" s="7" t="str">
        <f>(IF($E22&lt;&gt;0,$M$2,IF($L22&lt;&gt;0,$M$2,"")))</f>
        <v/>
      </c>
      <c r="N22" s="138"/>
    </row>
    <row r="23" spans="1:14" ht="18.75" customHeight="1">
      <c r="A23" s="2">
        <v>10</v>
      </c>
      <c r="B23" s="149"/>
      <c r="C23" s="150">
        <v>101</v>
      </c>
      <c r="D23" s="151" t="s">
        <v>472</v>
      </c>
      <c r="E23" s="282">
        <f>F23+G23+H23</f>
        <v>0</v>
      </c>
      <c r="F23" s="488">
        <v>0</v>
      </c>
      <c r="G23" s="489">
        <v>0</v>
      </c>
      <c r="H23" s="154">
        <v>0</v>
      </c>
      <c r="I23" s="488">
        <v>0</v>
      </c>
      <c r="J23" s="489">
        <v>0</v>
      </c>
      <c r="K23" s="154">
        <v>0</v>
      </c>
      <c r="L23" s="282">
        <f>I23+J23+K23</f>
        <v>0</v>
      </c>
      <c r="M23" s="7" t="str">
        <f t="shared" ref="M23:M90" si="1">(IF($E23&lt;&gt;0,$M$2,IF($L23&lt;&gt;0,$M$2,"")))</f>
        <v/>
      </c>
      <c r="N23" s="155"/>
    </row>
    <row r="24" spans="1:14" ht="18.75" customHeight="1">
      <c r="A24" s="2">
        <v>15</v>
      </c>
      <c r="B24" s="149"/>
      <c r="C24" s="156">
        <v>102</v>
      </c>
      <c r="D24" s="157" t="s">
        <v>1994</v>
      </c>
      <c r="E24" s="296">
        <f>F24+G24+H24</f>
        <v>0</v>
      </c>
      <c r="F24" s="490">
        <v>0</v>
      </c>
      <c r="G24" s="491">
        <v>0</v>
      </c>
      <c r="H24" s="160">
        <v>0</v>
      </c>
      <c r="I24" s="490">
        <v>0</v>
      </c>
      <c r="J24" s="491">
        <v>0</v>
      </c>
      <c r="K24" s="160">
        <v>0</v>
      </c>
      <c r="L24" s="296">
        <f>I24+J24+K24</f>
        <v>0</v>
      </c>
      <c r="M24" s="7" t="str">
        <f t="shared" si="1"/>
        <v/>
      </c>
      <c r="N24" s="155"/>
    </row>
    <row r="25" spans="1:14" ht="18.75" customHeight="1">
      <c r="A25" s="2">
        <v>20</v>
      </c>
      <c r="B25" s="149"/>
      <c r="C25" s="156">
        <v>103</v>
      </c>
      <c r="D25" s="157" t="s">
        <v>1995</v>
      </c>
      <c r="E25" s="296">
        <f>F25+G25+H25</f>
        <v>0</v>
      </c>
      <c r="F25" s="490">
        <v>0</v>
      </c>
      <c r="G25" s="165"/>
      <c r="H25" s="160">
        <v>0</v>
      </c>
      <c r="I25" s="490">
        <v>0</v>
      </c>
      <c r="J25" s="165"/>
      <c r="K25" s="160">
        <v>0</v>
      </c>
      <c r="L25" s="296">
        <f>I25+J25+K25</f>
        <v>0</v>
      </c>
      <c r="M25" s="7" t="str">
        <f t="shared" si="1"/>
        <v/>
      </c>
      <c r="N25" s="155"/>
    </row>
    <row r="26" spans="1:14" ht="18.75" customHeight="1">
      <c r="A26" s="2">
        <v>20</v>
      </c>
      <c r="B26" s="149"/>
      <c r="C26" s="156">
        <v>108</v>
      </c>
      <c r="D26" s="161" t="s">
        <v>1996</v>
      </c>
      <c r="E26" s="296">
        <f>F26+G26+H26</f>
        <v>0</v>
      </c>
      <c r="F26" s="490">
        <v>0</v>
      </c>
      <c r="G26" s="1638">
        <v>0</v>
      </c>
      <c r="H26" s="160">
        <v>0</v>
      </c>
      <c r="I26" s="490">
        <v>0</v>
      </c>
      <c r="J26" s="1638">
        <v>0</v>
      </c>
      <c r="K26" s="160">
        <v>0</v>
      </c>
      <c r="L26" s="296">
        <f>I26+J26+K26</f>
        <v>0</v>
      </c>
      <c r="M26" s="7" t="str">
        <f t="shared" si="1"/>
        <v/>
      </c>
      <c r="N26" s="155"/>
    </row>
    <row r="27" spans="1:14" ht="21" customHeight="1">
      <c r="A27" s="14">
        <v>21</v>
      </c>
      <c r="B27" s="149"/>
      <c r="C27" s="162">
        <v>109</v>
      </c>
      <c r="D27" s="163" t="s">
        <v>726</v>
      </c>
      <c r="E27" s="315">
        <f>F27+G27+H27</f>
        <v>0</v>
      </c>
      <c r="F27" s="1477">
        <v>0</v>
      </c>
      <c r="G27" s="1478">
        <v>0</v>
      </c>
      <c r="H27" s="166">
        <v>0</v>
      </c>
      <c r="I27" s="1477">
        <v>0</v>
      </c>
      <c r="J27" s="1478">
        <v>0</v>
      </c>
      <c r="K27" s="166">
        <v>0</v>
      </c>
      <c r="L27" s="315">
        <f>I27+J27+K27</f>
        <v>0</v>
      </c>
      <c r="M27" s="7" t="str">
        <f t="shared" si="1"/>
        <v/>
      </c>
      <c r="N27" s="155"/>
    </row>
    <row r="28" spans="1:14" s="15" customFormat="1" ht="18.75" customHeight="1">
      <c r="A28" s="15">
        <v>25</v>
      </c>
      <c r="B28" s="167">
        <v>200</v>
      </c>
      <c r="C28" s="1824" t="s">
        <v>473</v>
      </c>
      <c r="D28" s="1825"/>
      <c r="E28" s="1377">
        <f t="shared" ref="E28:L28" si="2">SUM(E29:E32)</f>
        <v>0</v>
      </c>
      <c r="F28" s="168">
        <f t="shared" si="2"/>
        <v>0</v>
      </c>
      <c r="G28" s="169">
        <f t="shared" si="2"/>
        <v>0</v>
      </c>
      <c r="H28" s="170">
        <f>SUM(H29:H32)</f>
        <v>0</v>
      </c>
      <c r="I28" s="168">
        <f t="shared" si="2"/>
        <v>0</v>
      </c>
      <c r="J28" s="169">
        <f t="shared" si="2"/>
        <v>0</v>
      </c>
      <c r="K28" s="170">
        <f>SUM(K29:K32)</f>
        <v>0</v>
      </c>
      <c r="L28" s="1377">
        <f t="shared" si="2"/>
        <v>0</v>
      </c>
      <c r="M28" s="7" t="str">
        <f t="shared" si="1"/>
        <v/>
      </c>
      <c r="N28" s="155"/>
    </row>
    <row r="29" spans="1:14" ht="18.75" customHeight="1">
      <c r="A29" s="2">
        <v>30</v>
      </c>
      <c r="B29" s="171"/>
      <c r="C29" s="150">
        <v>201</v>
      </c>
      <c r="D29" s="151" t="s">
        <v>474</v>
      </c>
      <c r="E29" s="282">
        <f t="shared" ref="E29:E96" si="3">F29+G29+H29</f>
        <v>0</v>
      </c>
      <c r="F29" s="488">
        <v>0</v>
      </c>
      <c r="G29" s="489">
        <v>0</v>
      </c>
      <c r="H29" s="154">
        <v>0</v>
      </c>
      <c r="I29" s="488">
        <v>0</v>
      </c>
      <c r="J29" s="489">
        <v>0</v>
      </c>
      <c r="K29" s="154">
        <v>0</v>
      </c>
      <c r="L29" s="282">
        <f>I29+J29+K29</f>
        <v>0</v>
      </c>
      <c r="M29" s="7" t="str">
        <f t="shared" si="1"/>
        <v/>
      </c>
      <c r="N29" s="155"/>
    </row>
    <row r="30" spans="1:14" ht="18.75" customHeight="1">
      <c r="A30" s="2">
        <v>35</v>
      </c>
      <c r="B30" s="171"/>
      <c r="C30" s="156">
        <v>202</v>
      </c>
      <c r="D30" s="157" t="s">
        <v>124</v>
      </c>
      <c r="E30" s="296">
        <f t="shared" si="3"/>
        <v>0</v>
      </c>
      <c r="F30" s="490">
        <v>0</v>
      </c>
      <c r="G30" s="491">
        <v>0</v>
      </c>
      <c r="H30" s="160">
        <v>0</v>
      </c>
      <c r="I30" s="490">
        <v>0</v>
      </c>
      <c r="J30" s="491">
        <v>0</v>
      </c>
      <c r="K30" s="160">
        <v>0</v>
      </c>
      <c r="L30" s="296">
        <f>I30+J30+K30</f>
        <v>0</v>
      </c>
      <c r="M30" s="7" t="str">
        <f t="shared" si="1"/>
        <v/>
      </c>
      <c r="N30" s="155"/>
    </row>
    <row r="31" spans="1:14" ht="18.75" customHeight="1">
      <c r="A31" s="2">
        <v>40</v>
      </c>
      <c r="B31" s="171"/>
      <c r="C31" s="156">
        <v>203</v>
      </c>
      <c r="D31" s="157" t="s">
        <v>125</v>
      </c>
      <c r="E31" s="296">
        <f t="shared" si="3"/>
        <v>0</v>
      </c>
      <c r="F31" s="490">
        <v>0</v>
      </c>
      <c r="G31" s="491">
        <v>0</v>
      </c>
      <c r="H31" s="160">
        <v>0</v>
      </c>
      <c r="I31" s="490">
        <v>0</v>
      </c>
      <c r="J31" s="491">
        <v>0</v>
      </c>
      <c r="K31" s="160">
        <v>0</v>
      </c>
      <c r="L31" s="296">
        <f>I31+J31+K31</f>
        <v>0</v>
      </c>
      <c r="M31" s="7" t="str">
        <f t="shared" si="1"/>
        <v/>
      </c>
      <c r="N31" s="155"/>
    </row>
    <row r="32" spans="1:14" ht="18.75" customHeight="1">
      <c r="A32" s="2">
        <v>45</v>
      </c>
      <c r="B32" s="171"/>
      <c r="C32" s="162">
        <v>204</v>
      </c>
      <c r="D32" s="172" t="s">
        <v>126</v>
      </c>
      <c r="E32" s="288">
        <f t="shared" si="3"/>
        <v>0</v>
      </c>
      <c r="F32" s="492">
        <v>0</v>
      </c>
      <c r="G32" s="493">
        <v>0</v>
      </c>
      <c r="H32" s="175">
        <v>0</v>
      </c>
      <c r="I32" s="492">
        <v>0</v>
      </c>
      <c r="J32" s="493">
        <v>0</v>
      </c>
      <c r="K32" s="175">
        <v>0</v>
      </c>
      <c r="L32" s="288">
        <f>I32+J32+K32</f>
        <v>0</v>
      </c>
      <c r="M32" s="7" t="str">
        <f t="shared" si="1"/>
        <v/>
      </c>
      <c r="N32" s="155"/>
    </row>
    <row r="33" spans="1:14" s="15" customFormat="1" ht="18.75" customHeight="1">
      <c r="A33" s="15">
        <v>50</v>
      </c>
      <c r="B33" s="167">
        <v>400</v>
      </c>
      <c r="C33" s="1824" t="s">
        <v>127</v>
      </c>
      <c r="D33" s="1825"/>
      <c r="E33" s="1377">
        <f t="shared" ref="E33:L33" si="4">SUM(E34:E38)</f>
        <v>0</v>
      </c>
      <c r="F33" s="168">
        <f t="shared" si="4"/>
        <v>0</v>
      </c>
      <c r="G33" s="169">
        <f t="shared" si="4"/>
        <v>0</v>
      </c>
      <c r="H33" s="170">
        <f>SUM(H34:H38)</f>
        <v>0</v>
      </c>
      <c r="I33" s="168">
        <f t="shared" si="4"/>
        <v>0</v>
      </c>
      <c r="J33" s="169">
        <f t="shared" si="4"/>
        <v>0</v>
      </c>
      <c r="K33" s="170">
        <f>SUM(K34:K38)</f>
        <v>0</v>
      </c>
      <c r="L33" s="1377">
        <f t="shared" si="4"/>
        <v>0</v>
      </c>
      <c r="M33" s="7" t="str">
        <f t="shared" si="1"/>
        <v/>
      </c>
      <c r="N33" s="155"/>
    </row>
    <row r="34" spans="1:14" ht="18.75" customHeight="1">
      <c r="A34" s="2">
        <v>55</v>
      </c>
      <c r="B34" s="149"/>
      <c r="C34" s="150">
        <v>401</v>
      </c>
      <c r="D34" s="176" t="s">
        <v>128</v>
      </c>
      <c r="E34" s="282">
        <f t="shared" si="3"/>
        <v>0</v>
      </c>
      <c r="F34" s="488">
        <v>0</v>
      </c>
      <c r="G34" s="489">
        <v>0</v>
      </c>
      <c r="H34" s="154">
        <v>0</v>
      </c>
      <c r="I34" s="488">
        <v>0</v>
      </c>
      <c r="J34" s="489">
        <v>0</v>
      </c>
      <c r="K34" s="154">
        <v>0</v>
      </c>
      <c r="L34" s="282">
        <f>I34+J34+K34</f>
        <v>0</v>
      </c>
      <c r="M34" s="7" t="str">
        <f t="shared" si="1"/>
        <v/>
      </c>
      <c r="N34" s="155"/>
    </row>
    <row r="35" spans="1:14" ht="18.75" customHeight="1">
      <c r="A35" s="2">
        <v>56</v>
      </c>
      <c r="B35" s="149"/>
      <c r="C35" s="156">
        <v>402</v>
      </c>
      <c r="D35" s="177" t="s">
        <v>129</v>
      </c>
      <c r="E35" s="296">
        <f t="shared" si="3"/>
        <v>0</v>
      </c>
      <c r="F35" s="490">
        <v>0</v>
      </c>
      <c r="G35" s="491">
        <v>0</v>
      </c>
      <c r="H35" s="160">
        <v>0</v>
      </c>
      <c r="I35" s="490">
        <v>0</v>
      </c>
      <c r="J35" s="491">
        <v>0</v>
      </c>
      <c r="K35" s="160">
        <v>0</v>
      </c>
      <c r="L35" s="296">
        <f>I35+J35+K35</f>
        <v>0</v>
      </c>
      <c r="M35" s="7" t="str">
        <f t="shared" si="1"/>
        <v/>
      </c>
      <c r="N35" s="155"/>
    </row>
    <row r="36" spans="1:14" ht="18" customHeight="1">
      <c r="A36" s="2">
        <v>57</v>
      </c>
      <c r="B36" s="149"/>
      <c r="C36" s="156">
        <v>403</v>
      </c>
      <c r="D36" s="178" t="s">
        <v>901</v>
      </c>
      <c r="E36" s="296">
        <f t="shared" si="3"/>
        <v>0</v>
      </c>
      <c r="F36" s="490">
        <v>0</v>
      </c>
      <c r="G36" s="491">
        <v>0</v>
      </c>
      <c r="H36" s="160">
        <v>0</v>
      </c>
      <c r="I36" s="490">
        <v>0</v>
      </c>
      <c r="J36" s="491">
        <v>0</v>
      </c>
      <c r="K36" s="160">
        <v>0</v>
      </c>
      <c r="L36" s="296">
        <f>I36+J36+K36</f>
        <v>0</v>
      </c>
      <c r="M36" s="7" t="str">
        <f t="shared" si="1"/>
        <v/>
      </c>
      <c r="N36" s="155"/>
    </row>
    <row r="37" spans="1:14" ht="18.75" customHeight="1">
      <c r="A37" s="14">
        <v>58</v>
      </c>
      <c r="B37" s="111"/>
      <c r="C37" s="156">
        <v>404</v>
      </c>
      <c r="D37" s="177" t="s">
        <v>130</v>
      </c>
      <c r="E37" s="296">
        <f t="shared" si="3"/>
        <v>0</v>
      </c>
      <c r="F37" s="490">
        <v>0</v>
      </c>
      <c r="G37" s="491">
        <v>0</v>
      </c>
      <c r="H37" s="160">
        <v>0</v>
      </c>
      <c r="I37" s="490">
        <v>0</v>
      </c>
      <c r="J37" s="491">
        <v>0</v>
      </c>
      <c r="K37" s="160">
        <v>0</v>
      </c>
      <c r="L37" s="296">
        <f>I37+J37+K37</f>
        <v>0</v>
      </c>
      <c r="M37" s="7" t="str">
        <f t="shared" si="1"/>
        <v/>
      </c>
      <c r="N37" s="155"/>
    </row>
    <row r="38" spans="1:14" ht="18.75" customHeight="1">
      <c r="A38" s="14">
        <v>59</v>
      </c>
      <c r="B38" s="149"/>
      <c r="C38" s="179">
        <v>411</v>
      </c>
      <c r="D38" s="180" t="s">
        <v>727</v>
      </c>
      <c r="E38" s="288">
        <f t="shared" si="3"/>
        <v>0</v>
      </c>
      <c r="F38" s="492">
        <v>0</v>
      </c>
      <c r="G38" s="493">
        <v>0</v>
      </c>
      <c r="H38" s="175">
        <v>0</v>
      </c>
      <c r="I38" s="492">
        <v>0</v>
      </c>
      <c r="J38" s="493">
        <v>0</v>
      </c>
      <c r="K38" s="175">
        <v>0</v>
      </c>
      <c r="L38" s="288">
        <f>I38+J38+K38</f>
        <v>0</v>
      </c>
      <c r="M38" s="7" t="str">
        <f t="shared" si="1"/>
        <v/>
      </c>
      <c r="N38" s="155"/>
    </row>
    <row r="39" spans="1:14" s="15" customFormat="1" ht="18.75" customHeight="1">
      <c r="A39" s="16">
        <v>65</v>
      </c>
      <c r="B39" s="167">
        <v>800</v>
      </c>
      <c r="C39" s="1824" t="s">
        <v>121</v>
      </c>
      <c r="D39" s="1825"/>
      <c r="E39" s="1377">
        <f t="shared" ref="E39:L39" si="5">SUM(E40:E46)</f>
        <v>0</v>
      </c>
      <c r="F39" s="168">
        <f t="shared" si="5"/>
        <v>0</v>
      </c>
      <c r="G39" s="169">
        <f t="shared" si="5"/>
        <v>0</v>
      </c>
      <c r="H39" s="170">
        <f>SUM(H40:H46)</f>
        <v>0</v>
      </c>
      <c r="I39" s="168">
        <f t="shared" si="5"/>
        <v>0</v>
      </c>
      <c r="J39" s="169">
        <f t="shared" si="5"/>
        <v>0</v>
      </c>
      <c r="K39" s="170">
        <f>SUM(K40:K46)</f>
        <v>0</v>
      </c>
      <c r="L39" s="1377">
        <f t="shared" si="5"/>
        <v>0</v>
      </c>
      <c r="M39" s="7" t="str">
        <f t="shared" si="1"/>
        <v/>
      </c>
      <c r="N39" s="155"/>
    </row>
    <row r="40" spans="1:14" ht="18.75" customHeight="1">
      <c r="A40" s="2">
        <v>70</v>
      </c>
      <c r="B40" s="181"/>
      <c r="C40" s="150">
        <v>801</v>
      </c>
      <c r="D40" s="151" t="s">
        <v>131</v>
      </c>
      <c r="E40" s="282">
        <f t="shared" si="3"/>
        <v>0</v>
      </c>
      <c r="F40" s="488">
        <v>0</v>
      </c>
      <c r="G40" s="489">
        <v>0</v>
      </c>
      <c r="H40" s="154">
        <v>0</v>
      </c>
      <c r="I40" s="488">
        <v>0</v>
      </c>
      <c r="J40" s="489">
        <v>0</v>
      </c>
      <c r="K40" s="154">
        <v>0</v>
      </c>
      <c r="L40" s="282">
        <f t="shared" ref="L40:L46" si="6">I40+J40+K40</f>
        <v>0</v>
      </c>
      <c r="M40" s="7" t="str">
        <f t="shared" si="1"/>
        <v/>
      </c>
      <c r="N40" s="155"/>
    </row>
    <row r="41" spans="1:14" ht="18.75" customHeight="1">
      <c r="A41" s="2">
        <v>75</v>
      </c>
      <c r="B41" s="181"/>
      <c r="C41" s="156">
        <v>802</v>
      </c>
      <c r="D41" s="157" t="s">
        <v>132</v>
      </c>
      <c r="E41" s="296">
        <f t="shared" si="3"/>
        <v>0</v>
      </c>
      <c r="F41" s="490">
        <v>0</v>
      </c>
      <c r="G41" s="491">
        <v>0</v>
      </c>
      <c r="H41" s="160">
        <v>0</v>
      </c>
      <c r="I41" s="490">
        <v>0</v>
      </c>
      <c r="J41" s="491">
        <v>0</v>
      </c>
      <c r="K41" s="160">
        <v>0</v>
      </c>
      <c r="L41" s="296">
        <f t="shared" si="6"/>
        <v>0</v>
      </c>
      <c r="M41" s="7" t="str">
        <f t="shared" si="1"/>
        <v/>
      </c>
      <c r="N41" s="155"/>
    </row>
    <row r="42" spans="1:14" ht="18.75" customHeight="1">
      <c r="A42" s="14">
        <v>80</v>
      </c>
      <c r="B42" s="181"/>
      <c r="C42" s="156">
        <v>804</v>
      </c>
      <c r="D42" s="157" t="s">
        <v>133</v>
      </c>
      <c r="E42" s="296">
        <f t="shared" si="3"/>
        <v>0</v>
      </c>
      <c r="F42" s="490">
        <v>0</v>
      </c>
      <c r="G42" s="491">
        <v>0</v>
      </c>
      <c r="H42" s="160">
        <v>0</v>
      </c>
      <c r="I42" s="490">
        <v>0</v>
      </c>
      <c r="J42" s="491">
        <v>0</v>
      </c>
      <c r="K42" s="160">
        <v>0</v>
      </c>
      <c r="L42" s="296">
        <f t="shared" si="6"/>
        <v>0</v>
      </c>
      <c r="M42" s="7" t="str">
        <f t="shared" si="1"/>
        <v/>
      </c>
      <c r="N42" s="155"/>
    </row>
    <row r="43" spans="1:14" ht="18.75" customHeight="1">
      <c r="A43" s="14">
        <v>85</v>
      </c>
      <c r="B43" s="181"/>
      <c r="C43" s="162">
        <v>809</v>
      </c>
      <c r="D43" s="182" t="s">
        <v>134</v>
      </c>
      <c r="E43" s="296">
        <f>F43+G43+H43</f>
        <v>0</v>
      </c>
      <c r="F43" s="490">
        <v>0</v>
      </c>
      <c r="G43" s="491">
        <v>0</v>
      </c>
      <c r="H43" s="160">
        <v>0</v>
      </c>
      <c r="I43" s="490">
        <v>0</v>
      </c>
      <c r="J43" s="491">
        <v>0</v>
      </c>
      <c r="K43" s="160">
        <v>0</v>
      </c>
      <c r="L43" s="296">
        <f t="shared" si="6"/>
        <v>0</v>
      </c>
      <c r="M43" s="7" t="str">
        <f t="shared" si="1"/>
        <v/>
      </c>
      <c r="N43" s="155"/>
    </row>
    <row r="44" spans="1:14" ht="18.75" customHeight="1">
      <c r="A44" s="14">
        <v>85</v>
      </c>
      <c r="B44" s="181"/>
      <c r="C44" s="162">
        <v>811</v>
      </c>
      <c r="D44" s="182" t="s">
        <v>878</v>
      </c>
      <c r="E44" s="296">
        <f>F44+G44+H44</f>
        <v>0</v>
      </c>
      <c r="F44" s="490">
        <v>0</v>
      </c>
      <c r="G44" s="491">
        <v>0</v>
      </c>
      <c r="H44" s="160">
        <v>0</v>
      </c>
      <c r="I44" s="490">
        <v>0</v>
      </c>
      <c r="J44" s="491">
        <v>0</v>
      </c>
      <c r="K44" s="160">
        <v>0</v>
      </c>
      <c r="L44" s="296">
        <f t="shared" si="6"/>
        <v>0</v>
      </c>
      <c r="M44" s="7" t="str">
        <f t="shared" si="1"/>
        <v/>
      </c>
      <c r="N44" s="155"/>
    </row>
    <row r="45" spans="1:14" ht="18.75" customHeight="1">
      <c r="A45" s="14">
        <v>85</v>
      </c>
      <c r="B45" s="181"/>
      <c r="C45" s="162">
        <v>812</v>
      </c>
      <c r="D45" s="182" t="s">
        <v>879</v>
      </c>
      <c r="E45" s="296">
        <f>F45+G45+H45</f>
        <v>0</v>
      </c>
      <c r="F45" s="490">
        <v>0</v>
      </c>
      <c r="G45" s="491">
        <v>0</v>
      </c>
      <c r="H45" s="160">
        <v>0</v>
      </c>
      <c r="I45" s="490">
        <v>0</v>
      </c>
      <c r="J45" s="491">
        <v>0</v>
      </c>
      <c r="K45" s="160">
        <v>0</v>
      </c>
      <c r="L45" s="296">
        <f t="shared" si="6"/>
        <v>0</v>
      </c>
      <c r="M45" s="7" t="str">
        <f t="shared" si="1"/>
        <v/>
      </c>
      <c r="N45" s="155"/>
    </row>
    <row r="46" spans="1:14" ht="18.75" customHeight="1">
      <c r="A46" s="14">
        <v>85</v>
      </c>
      <c r="B46" s="181"/>
      <c r="C46" s="162">
        <v>814</v>
      </c>
      <c r="D46" s="182" t="s">
        <v>902</v>
      </c>
      <c r="E46" s="288">
        <f t="shared" si="3"/>
        <v>0</v>
      </c>
      <c r="F46" s="492">
        <v>0</v>
      </c>
      <c r="G46" s="493">
        <v>0</v>
      </c>
      <c r="H46" s="175">
        <v>0</v>
      </c>
      <c r="I46" s="492">
        <v>0</v>
      </c>
      <c r="J46" s="493">
        <v>0</v>
      </c>
      <c r="K46" s="175">
        <v>0</v>
      </c>
      <c r="L46" s="288">
        <f t="shared" si="6"/>
        <v>0</v>
      </c>
      <c r="M46" s="7" t="str">
        <f t="shared" si="1"/>
        <v/>
      </c>
      <c r="N46" s="155"/>
    </row>
    <row r="47" spans="1:14" s="15" customFormat="1" ht="18.75" customHeight="1">
      <c r="A47" s="15">
        <v>95</v>
      </c>
      <c r="B47" s="167">
        <v>1000</v>
      </c>
      <c r="C47" s="147" t="s">
        <v>135</v>
      </c>
      <c r="D47" s="183"/>
      <c r="E47" s="1377">
        <f t="shared" ref="E47:L47" si="7">SUM(E48:E51)</f>
        <v>0</v>
      </c>
      <c r="F47" s="168">
        <f t="shared" si="7"/>
        <v>0</v>
      </c>
      <c r="G47" s="169">
        <f t="shared" si="7"/>
        <v>0</v>
      </c>
      <c r="H47" s="170">
        <f>SUM(H48:H51)</f>
        <v>0</v>
      </c>
      <c r="I47" s="168">
        <f t="shared" si="7"/>
        <v>0</v>
      </c>
      <c r="J47" s="169">
        <f t="shared" si="7"/>
        <v>0</v>
      </c>
      <c r="K47" s="170">
        <f>SUM(K48:K51)</f>
        <v>0</v>
      </c>
      <c r="L47" s="1377">
        <f t="shared" si="7"/>
        <v>0</v>
      </c>
      <c r="M47" s="7" t="str">
        <f t="shared" si="1"/>
        <v/>
      </c>
      <c r="N47" s="155"/>
    </row>
    <row r="48" spans="1:14" ht="18.75" customHeight="1">
      <c r="A48" s="2">
        <v>100</v>
      </c>
      <c r="B48" s="181"/>
      <c r="C48" s="150">
        <v>1001</v>
      </c>
      <c r="D48" s="151" t="s">
        <v>136</v>
      </c>
      <c r="E48" s="282">
        <f t="shared" si="3"/>
        <v>0</v>
      </c>
      <c r="F48" s="488">
        <v>0</v>
      </c>
      <c r="G48" s="489">
        <v>0</v>
      </c>
      <c r="H48" s="154">
        <v>0</v>
      </c>
      <c r="I48" s="488">
        <v>0</v>
      </c>
      <c r="J48" s="489">
        <v>0</v>
      </c>
      <c r="K48" s="154">
        <v>0</v>
      </c>
      <c r="L48" s="282">
        <f>I48+J48+K48</f>
        <v>0</v>
      </c>
      <c r="M48" s="7" t="str">
        <f t="shared" si="1"/>
        <v/>
      </c>
      <c r="N48" s="155"/>
    </row>
    <row r="49" spans="1:14" ht="18.75" customHeight="1">
      <c r="A49" s="2">
        <v>105</v>
      </c>
      <c r="B49" s="181"/>
      <c r="C49" s="156">
        <v>1002</v>
      </c>
      <c r="D49" s="157" t="s">
        <v>137</v>
      </c>
      <c r="E49" s="296">
        <f t="shared" si="3"/>
        <v>0</v>
      </c>
      <c r="F49" s="490">
        <v>0</v>
      </c>
      <c r="G49" s="491">
        <v>0</v>
      </c>
      <c r="H49" s="160">
        <v>0</v>
      </c>
      <c r="I49" s="490">
        <v>0</v>
      </c>
      <c r="J49" s="491">
        <v>0</v>
      </c>
      <c r="K49" s="160">
        <v>0</v>
      </c>
      <c r="L49" s="296">
        <f>I49+J49+K49</f>
        <v>0</v>
      </c>
      <c r="M49" s="7" t="str">
        <f t="shared" si="1"/>
        <v/>
      </c>
      <c r="N49" s="155"/>
    </row>
    <row r="50" spans="1:14" ht="18.75" customHeight="1">
      <c r="A50" s="2">
        <v>110</v>
      </c>
      <c r="B50" s="181"/>
      <c r="C50" s="156">
        <v>1004</v>
      </c>
      <c r="D50" s="157" t="s">
        <v>138</v>
      </c>
      <c r="E50" s="296">
        <f t="shared" si="3"/>
        <v>0</v>
      </c>
      <c r="F50" s="490">
        <v>0</v>
      </c>
      <c r="G50" s="491">
        <v>0</v>
      </c>
      <c r="H50" s="160">
        <v>0</v>
      </c>
      <c r="I50" s="490">
        <v>0</v>
      </c>
      <c r="J50" s="491">
        <v>0</v>
      </c>
      <c r="K50" s="160">
        <v>0</v>
      </c>
      <c r="L50" s="296">
        <f>I50+J50+K50</f>
        <v>0</v>
      </c>
      <c r="M50" s="7" t="str">
        <f t="shared" si="1"/>
        <v/>
      </c>
      <c r="N50" s="155"/>
    </row>
    <row r="51" spans="1:14" ht="18.75" customHeight="1">
      <c r="A51" s="2">
        <v>125</v>
      </c>
      <c r="B51" s="181"/>
      <c r="C51" s="179">
        <v>1007</v>
      </c>
      <c r="D51" s="172" t="s">
        <v>139</v>
      </c>
      <c r="E51" s="288">
        <f t="shared" si="3"/>
        <v>0</v>
      </c>
      <c r="F51" s="492">
        <v>0</v>
      </c>
      <c r="G51" s="493">
        <v>0</v>
      </c>
      <c r="H51" s="175">
        <v>0</v>
      </c>
      <c r="I51" s="492">
        <v>0</v>
      </c>
      <c r="J51" s="493">
        <v>0</v>
      </c>
      <c r="K51" s="175">
        <v>0</v>
      </c>
      <c r="L51" s="288">
        <f>I51+J51+K51</f>
        <v>0</v>
      </c>
      <c r="M51" s="7" t="str">
        <f t="shared" si="1"/>
        <v/>
      </c>
      <c r="N51" s="155"/>
    </row>
    <row r="52" spans="1:14" s="15" customFormat="1" ht="18.75" customHeight="1">
      <c r="A52" s="15">
        <v>130</v>
      </c>
      <c r="B52" s="167">
        <v>1300</v>
      </c>
      <c r="C52" s="147" t="s">
        <v>140</v>
      </c>
      <c r="D52" s="183"/>
      <c r="E52" s="1377">
        <f t="shared" ref="E52:L52" si="8">SUM(E53:E57)</f>
        <v>0</v>
      </c>
      <c r="F52" s="1645">
        <f t="shared" si="8"/>
        <v>0</v>
      </c>
      <c r="G52" s="169">
        <f t="shared" si="8"/>
        <v>0</v>
      </c>
      <c r="H52" s="170">
        <f>SUM(H53:H57)</f>
        <v>0</v>
      </c>
      <c r="I52" s="1645">
        <f t="shared" si="8"/>
        <v>0</v>
      </c>
      <c r="J52" s="169">
        <f t="shared" si="8"/>
        <v>0</v>
      </c>
      <c r="K52" s="170">
        <f>SUM(K53:K57)</f>
        <v>0</v>
      </c>
      <c r="L52" s="1377">
        <f t="shared" si="8"/>
        <v>0</v>
      </c>
      <c r="M52" s="7" t="str">
        <f t="shared" si="1"/>
        <v/>
      </c>
      <c r="N52" s="155"/>
    </row>
    <row r="53" spans="1:14" ht="18.75" customHeight="1">
      <c r="A53" s="2">
        <v>135</v>
      </c>
      <c r="B53" s="149"/>
      <c r="C53" s="150">
        <v>1301</v>
      </c>
      <c r="D53" s="151" t="s">
        <v>141</v>
      </c>
      <c r="E53" s="1639">
        <f t="shared" si="3"/>
        <v>0</v>
      </c>
      <c r="F53" s="488">
        <v>0</v>
      </c>
      <c r="G53" s="1642"/>
      <c r="H53" s="1613">
        <v>0</v>
      </c>
      <c r="I53" s="488">
        <v>0</v>
      </c>
      <c r="J53" s="1642"/>
      <c r="K53" s="154">
        <v>0</v>
      </c>
      <c r="L53" s="282">
        <f>I53+J53+K53</f>
        <v>0</v>
      </c>
      <c r="M53" s="7" t="str">
        <f t="shared" si="1"/>
        <v/>
      </c>
      <c r="N53" s="155"/>
    </row>
    <row r="54" spans="1:14" ht="18.75" customHeight="1">
      <c r="A54" s="2">
        <v>140</v>
      </c>
      <c r="B54" s="149"/>
      <c r="C54" s="156">
        <v>1302</v>
      </c>
      <c r="D54" s="184" t="s">
        <v>142</v>
      </c>
      <c r="E54" s="1640">
        <f t="shared" si="3"/>
        <v>0</v>
      </c>
      <c r="F54" s="490">
        <v>0</v>
      </c>
      <c r="G54" s="1643"/>
      <c r="H54" s="1614">
        <v>0</v>
      </c>
      <c r="I54" s="490">
        <v>0</v>
      </c>
      <c r="J54" s="1643"/>
      <c r="K54" s="160">
        <v>0</v>
      </c>
      <c r="L54" s="296">
        <f>I54+J54+K54</f>
        <v>0</v>
      </c>
      <c r="M54" s="7" t="str">
        <f t="shared" si="1"/>
        <v/>
      </c>
      <c r="N54" s="155"/>
    </row>
    <row r="55" spans="1:14" ht="18.75" customHeight="1">
      <c r="A55" s="2">
        <v>145</v>
      </c>
      <c r="B55" s="149"/>
      <c r="C55" s="156">
        <v>1303</v>
      </c>
      <c r="D55" s="184" t="s">
        <v>143</v>
      </c>
      <c r="E55" s="1640">
        <f t="shared" si="3"/>
        <v>0</v>
      </c>
      <c r="F55" s="490">
        <v>0</v>
      </c>
      <c r="G55" s="1643"/>
      <c r="H55" s="1614">
        <v>0</v>
      </c>
      <c r="I55" s="490">
        <v>0</v>
      </c>
      <c r="J55" s="1643"/>
      <c r="K55" s="160">
        <v>0</v>
      </c>
      <c r="L55" s="296">
        <f>I55+J55+K55</f>
        <v>0</v>
      </c>
      <c r="M55" s="7" t="str">
        <f t="shared" si="1"/>
        <v/>
      </c>
      <c r="N55" s="155"/>
    </row>
    <row r="56" spans="1:14" ht="18.75" customHeight="1">
      <c r="B56" s="149"/>
      <c r="C56" s="156">
        <v>1304</v>
      </c>
      <c r="D56" s="184" t="s">
        <v>144</v>
      </c>
      <c r="E56" s="1640">
        <f t="shared" si="3"/>
        <v>0</v>
      </c>
      <c r="F56" s="490">
        <v>0</v>
      </c>
      <c r="G56" s="1643"/>
      <c r="H56" s="1614">
        <v>0</v>
      </c>
      <c r="I56" s="490">
        <v>0</v>
      </c>
      <c r="J56" s="1643"/>
      <c r="K56" s="160">
        <v>0</v>
      </c>
      <c r="L56" s="296">
        <f>I56+J56+K56</f>
        <v>0</v>
      </c>
      <c r="M56" s="7" t="str">
        <f t="shared" si="1"/>
        <v/>
      </c>
      <c r="N56" s="155"/>
    </row>
    <row r="57" spans="1:14" s="17" customFormat="1" ht="18.75" customHeight="1">
      <c r="A57" s="17">
        <v>150</v>
      </c>
      <c r="B57" s="149"/>
      <c r="C57" s="162">
        <v>1308</v>
      </c>
      <c r="D57" s="185" t="s">
        <v>145</v>
      </c>
      <c r="E57" s="1641">
        <f t="shared" si="3"/>
        <v>0</v>
      </c>
      <c r="F57" s="492">
        <v>0</v>
      </c>
      <c r="G57" s="1644"/>
      <c r="H57" s="1615">
        <v>0</v>
      </c>
      <c r="I57" s="492">
        <v>0</v>
      </c>
      <c r="J57" s="1644"/>
      <c r="K57" s="175">
        <v>0</v>
      </c>
      <c r="L57" s="288">
        <f>I57+J57+K57</f>
        <v>0</v>
      </c>
      <c r="M57" s="7" t="str">
        <f t="shared" si="1"/>
        <v/>
      </c>
      <c r="N57" s="155"/>
    </row>
    <row r="58" spans="1:14" s="15" customFormat="1" ht="18.75" customHeight="1">
      <c r="A58" s="15">
        <v>160</v>
      </c>
      <c r="B58" s="167">
        <v>1400</v>
      </c>
      <c r="C58" s="147" t="s">
        <v>146</v>
      </c>
      <c r="D58" s="183"/>
      <c r="E58" s="1377">
        <f t="shared" ref="E58:L58" si="9">SUM(E59:E60)</f>
        <v>0</v>
      </c>
      <c r="F58" s="148">
        <f t="shared" si="9"/>
        <v>0</v>
      </c>
      <c r="G58" s="169">
        <f t="shared" si="9"/>
        <v>0</v>
      </c>
      <c r="H58" s="170">
        <f>SUM(H59:H60)</f>
        <v>0</v>
      </c>
      <c r="I58" s="148">
        <f t="shared" si="9"/>
        <v>0</v>
      </c>
      <c r="J58" s="169">
        <f t="shared" si="9"/>
        <v>0</v>
      </c>
      <c r="K58" s="170">
        <f>SUM(K59:K60)</f>
        <v>0</v>
      </c>
      <c r="L58" s="1377">
        <f t="shared" si="9"/>
        <v>0</v>
      </c>
      <c r="M58" s="7" t="str">
        <f t="shared" si="1"/>
        <v/>
      </c>
      <c r="N58" s="155"/>
    </row>
    <row r="59" spans="1:14" ht="18.75" customHeight="1">
      <c r="A59" s="2">
        <v>165</v>
      </c>
      <c r="B59" s="149"/>
      <c r="C59" s="150">
        <v>1401</v>
      </c>
      <c r="D59" s="151" t="s">
        <v>147</v>
      </c>
      <c r="E59" s="282">
        <f t="shared" si="3"/>
        <v>0</v>
      </c>
      <c r="F59" s="488">
        <v>0</v>
      </c>
      <c r="G59" s="489">
        <v>0</v>
      </c>
      <c r="H59" s="154">
        <v>0</v>
      </c>
      <c r="I59" s="488">
        <v>0</v>
      </c>
      <c r="J59" s="489">
        <v>0</v>
      </c>
      <c r="K59" s="154">
        <v>0</v>
      </c>
      <c r="L59" s="282">
        <f>I59+J59+K59</f>
        <v>0</v>
      </c>
      <c r="M59" s="7" t="str">
        <f t="shared" si="1"/>
        <v/>
      </c>
      <c r="N59" s="155"/>
    </row>
    <row r="60" spans="1:14" ht="18.75" customHeight="1">
      <c r="A60" s="2">
        <v>170</v>
      </c>
      <c r="B60" s="149"/>
      <c r="C60" s="179">
        <v>1402</v>
      </c>
      <c r="D60" s="186" t="s">
        <v>148</v>
      </c>
      <c r="E60" s="288">
        <f t="shared" si="3"/>
        <v>0</v>
      </c>
      <c r="F60" s="492">
        <v>0</v>
      </c>
      <c r="G60" s="493">
        <v>0</v>
      </c>
      <c r="H60" s="175">
        <v>0</v>
      </c>
      <c r="I60" s="492">
        <v>0</v>
      </c>
      <c r="J60" s="493">
        <v>0</v>
      </c>
      <c r="K60" s="175">
        <v>0</v>
      </c>
      <c r="L60" s="288">
        <f>I60+J60+K60</f>
        <v>0</v>
      </c>
      <c r="M60" s="7" t="str">
        <f t="shared" si="1"/>
        <v/>
      </c>
      <c r="N60" s="155"/>
    </row>
    <row r="61" spans="1:14" s="15" customFormat="1" ht="18.75" customHeight="1">
      <c r="A61" s="15">
        <v>175</v>
      </c>
      <c r="B61" s="167">
        <v>1500</v>
      </c>
      <c r="C61" s="147" t="s">
        <v>149</v>
      </c>
      <c r="D61" s="183"/>
      <c r="E61" s="1377">
        <f t="shared" ref="E61:L61" si="10">SUM(E62:E63)</f>
        <v>0</v>
      </c>
      <c r="F61" s="168">
        <f t="shared" si="10"/>
        <v>0</v>
      </c>
      <c r="G61" s="169">
        <f t="shared" si="10"/>
        <v>0</v>
      </c>
      <c r="H61" s="170">
        <f>SUM(H62:H63)</f>
        <v>0</v>
      </c>
      <c r="I61" s="168">
        <f t="shared" si="10"/>
        <v>0</v>
      </c>
      <c r="J61" s="169">
        <f t="shared" si="10"/>
        <v>0</v>
      </c>
      <c r="K61" s="170">
        <f>SUM(K62:K63)</f>
        <v>0</v>
      </c>
      <c r="L61" s="1377">
        <f t="shared" si="10"/>
        <v>0</v>
      </c>
      <c r="M61" s="7" t="str">
        <f t="shared" si="1"/>
        <v/>
      </c>
      <c r="N61" s="155"/>
    </row>
    <row r="62" spans="1:14" ht="18.75" customHeight="1">
      <c r="A62" s="2">
        <v>180</v>
      </c>
      <c r="B62" s="149"/>
      <c r="C62" s="150">
        <v>1501</v>
      </c>
      <c r="D62" s="187" t="s">
        <v>150</v>
      </c>
      <c r="E62" s="282">
        <f t="shared" si="3"/>
        <v>0</v>
      </c>
      <c r="F62" s="491">
        <v>0</v>
      </c>
      <c r="G62" s="491">
        <v>0</v>
      </c>
      <c r="H62" s="154">
        <v>0</v>
      </c>
      <c r="I62" s="491">
        <v>0</v>
      </c>
      <c r="J62" s="491">
        <v>0</v>
      </c>
      <c r="K62" s="154">
        <v>0</v>
      </c>
      <c r="L62" s="282">
        <f>I62+J62+K62</f>
        <v>0</v>
      </c>
      <c r="M62" s="7" t="str">
        <f t="shared" si="1"/>
        <v/>
      </c>
      <c r="N62" s="155"/>
    </row>
    <row r="63" spans="1:14" ht="18.75" customHeight="1">
      <c r="A63" s="2">
        <v>185</v>
      </c>
      <c r="B63" s="149"/>
      <c r="C63" s="179">
        <v>1502</v>
      </c>
      <c r="D63" s="188" t="s">
        <v>151</v>
      </c>
      <c r="E63" s="288">
        <f t="shared" si="3"/>
        <v>0</v>
      </c>
      <c r="F63" s="491">
        <v>0</v>
      </c>
      <c r="G63" s="491">
        <v>0</v>
      </c>
      <c r="H63" s="175">
        <v>0</v>
      </c>
      <c r="I63" s="491">
        <v>0</v>
      </c>
      <c r="J63" s="491">
        <v>0</v>
      </c>
      <c r="K63" s="175">
        <v>0</v>
      </c>
      <c r="L63" s="288">
        <f>I63+J63+K63</f>
        <v>0</v>
      </c>
      <c r="M63" s="7" t="str">
        <f t="shared" si="1"/>
        <v/>
      </c>
      <c r="N63" s="155"/>
    </row>
    <row r="64" spans="1:14" s="17" customFormat="1" ht="18.75" customHeight="1">
      <c r="B64" s="167">
        <v>1600</v>
      </c>
      <c r="C64" s="147" t="s">
        <v>152</v>
      </c>
      <c r="D64" s="183"/>
      <c r="E64" s="1377">
        <f t="shared" si="3"/>
        <v>0</v>
      </c>
      <c r="F64" s="1479">
        <v>0</v>
      </c>
      <c r="G64" s="1480">
        <v>0</v>
      </c>
      <c r="H64" s="1481">
        <v>0</v>
      </c>
      <c r="I64" s="1479">
        <v>0</v>
      </c>
      <c r="J64" s="1480">
        <v>0</v>
      </c>
      <c r="K64" s="1481">
        <v>0</v>
      </c>
      <c r="L64" s="1377">
        <f>I64+J64+K64</f>
        <v>0</v>
      </c>
      <c r="M64" s="7" t="str">
        <f t="shared" si="1"/>
        <v/>
      </c>
      <c r="N64" s="155"/>
    </row>
    <row r="65" spans="1:14" s="15" customFormat="1" ht="18.75" customHeight="1">
      <c r="A65" s="15">
        <v>200</v>
      </c>
      <c r="B65" s="167">
        <v>1700</v>
      </c>
      <c r="C65" s="147" t="s">
        <v>153</v>
      </c>
      <c r="D65" s="183"/>
      <c r="E65" s="1377">
        <f t="shared" ref="E65:L65" si="11">SUM(E66:E71)</f>
        <v>0</v>
      </c>
      <c r="F65" s="168">
        <f t="shared" si="11"/>
        <v>0</v>
      </c>
      <c r="G65" s="169">
        <f t="shared" si="11"/>
        <v>0</v>
      </c>
      <c r="H65" s="170">
        <f>SUM(H66:H71)</f>
        <v>0</v>
      </c>
      <c r="I65" s="168">
        <f t="shared" si="11"/>
        <v>0</v>
      </c>
      <c r="J65" s="169">
        <f t="shared" si="11"/>
        <v>0</v>
      </c>
      <c r="K65" s="170">
        <f>SUM(K66:K71)</f>
        <v>0</v>
      </c>
      <c r="L65" s="1377">
        <f t="shared" si="11"/>
        <v>0</v>
      </c>
      <c r="M65" s="7" t="str">
        <f t="shared" si="1"/>
        <v/>
      </c>
      <c r="N65" s="155"/>
    </row>
    <row r="66" spans="1:14" ht="18.75" customHeight="1">
      <c r="A66" s="2">
        <v>205</v>
      </c>
      <c r="B66" s="149"/>
      <c r="C66" s="150">
        <v>1701</v>
      </c>
      <c r="D66" s="151" t="s">
        <v>154</v>
      </c>
      <c r="E66" s="282">
        <f t="shared" si="3"/>
        <v>0</v>
      </c>
      <c r="F66" s="491">
        <v>0</v>
      </c>
      <c r="G66" s="491">
        <v>0</v>
      </c>
      <c r="H66" s="154">
        <v>0</v>
      </c>
      <c r="I66" s="491">
        <v>0</v>
      </c>
      <c r="J66" s="491">
        <v>0</v>
      </c>
      <c r="K66" s="154">
        <v>0</v>
      </c>
      <c r="L66" s="282">
        <f t="shared" ref="L66:L74" si="12">I66+J66+K66</f>
        <v>0</v>
      </c>
      <c r="M66" s="7" t="str">
        <f t="shared" si="1"/>
        <v/>
      </c>
      <c r="N66" s="155"/>
    </row>
    <row r="67" spans="1:14" ht="18.75" customHeight="1">
      <c r="A67" s="2">
        <v>210</v>
      </c>
      <c r="B67" s="149"/>
      <c r="C67" s="156">
        <v>1702</v>
      </c>
      <c r="D67" s="157" t="s">
        <v>1997</v>
      </c>
      <c r="E67" s="296">
        <f t="shared" si="3"/>
        <v>0</v>
      </c>
      <c r="F67" s="491">
        <v>0</v>
      </c>
      <c r="G67" s="491">
        <v>0</v>
      </c>
      <c r="H67" s="160">
        <v>0</v>
      </c>
      <c r="I67" s="491">
        <v>0</v>
      </c>
      <c r="J67" s="491">
        <v>0</v>
      </c>
      <c r="K67" s="160">
        <v>0</v>
      </c>
      <c r="L67" s="296">
        <f t="shared" si="12"/>
        <v>0</v>
      </c>
      <c r="M67" s="7" t="str">
        <f t="shared" si="1"/>
        <v/>
      </c>
      <c r="N67" s="155"/>
    </row>
    <row r="68" spans="1:14" ht="18.75" customHeight="1">
      <c r="A68" s="2">
        <v>215</v>
      </c>
      <c r="B68" s="149"/>
      <c r="C68" s="156">
        <v>1703</v>
      </c>
      <c r="D68" s="157" t="s">
        <v>155</v>
      </c>
      <c r="E68" s="296">
        <f t="shared" si="3"/>
        <v>0</v>
      </c>
      <c r="F68" s="491">
        <v>0</v>
      </c>
      <c r="G68" s="491">
        <v>0</v>
      </c>
      <c r="H68" s="160">
        <v>0</v>
      </c>
      <c r="I68" s="491">
        <v>0</v>
      </c>
      <c r="J68" s="491">
        <v>0</v>
      </c>
      <c r="K68" s="160">
        <v>0</v>
      </c>
      <c r="L68" s="296">
        <f t="shared" si="12"/>
        <v>0</v>
      </c>
      <c r="M68" s="7" t="str">
        <f t="shared" si="1"/>
        <v/>
      </c>
      <c r="N68" s="155"/>
    </row>
    <row r="69" spans="1:14" ht="18.75" customHeight="1">
      <c r="A69" s="2">
        <v>225</v>
      </c>
      <c r="B69" s="149"/>
      <c r="C69" s="156">
        <v>1706</v>
      </c>
      <c r="D69" s="157" t="s">
        <v>156</v>
      </c>
      <c r="E69" s="296">
        <f t="shared" si="3"/>
        <v>0</v>
      </c>
      <c r="F69" s="491">
        <v>0</v>
      </c>
      <c r="G69" s="491">
        <v>0</v>
      </c>
      <c r="H69" s="160">
        <v>0</v>
      </c>
      <c r="I69" s="491">
        <v>0</v>
      </c>
      <c r="J69" s="491">
        <v>0</v>
      </c>
      <c r="K69" s="160">
        <v>0</v>
      </c>
      <c r="L69" s="296">
        <f t="shared" si="12"/>
        <v>0</v>
      </c>
      <c r="M69" s="7" t="str">
        <f t="shared" si="1"/>
        <v/>
      </c>
      <c r="N69" s="155"/>
    </row>
    <row r="70" spans="1:14" ht="18.75" customHeight="1">
      <c r="A70" s="2">
        <v>226</v>
      </c>
      <c r="B70" s="149"/>
      <c r="C70" s="156">
        <v>1707</v>
      </c>
      <c r="D70" s="157" t="s">
        <v>157</v>
      </c>
      <c r="E70" s="296">
        <f t="shared" si="3"/>
        <v>0</v>
      </c>
      <c r="F70" s="491">
        <v>0</v>
      </c>
      <c r="G70" s="491">
        <v>0</v>
      </c>
      <c r="H70" s="160">
        <v>0</v>
      </c>
      <c r="I70" s="491">
        <v>0</v>
      </c>
      <c r="J70" s="491">
        <v>0</v>
      </c>
      <c r="K70" s="160">
        <v>0</v>
      </c>
      <c r="L70" s="296">
        <f t="shared" si="12"/>
        <v>0</v>
      </c>
      <c r="M70" s="7" t="str">
        <f t="shared" si="1"/>
        <v/>
      </c>
      <c r="N70" s="155"/>
    </row>
    <row r="71" spans="1:14" ht="18.75" customHeight="1">
      <c r="A71" s="14">
        <v>227</v>
      </c>
      <c r="B71" s="149"/>
      <c r="C71" s="179">
        <v>1709</v>
      </c>
      <c r="D71" s="172" t="s">
        <v>158</v>
      </c>
      <c r="E71" s="288">
        <f t="shared" si="3"/>
        <v>0</v>
      </c>
      <c r="F71" s="491">
        <v>0</v>
      </c>
      <c r="G71" s="491">
        <v>0</v>
      </c>
      <c r="H71" s="175">
        <v>0</v>
      </c>
      <c r="I71" s="491">
        <v>0</v>
      </c>
      <c r="J71" s="491">
        <v>0</v>
      </c>
      <c r="K71" s="175">
        <v>0</v>
      </c>
      <c r="L71" s="288">
        <f t="shared" si="12"/>
        <v>0</v>
      </c>
      <c r="M71" s="7" t="str">
        <f t="shared" si="1"/>
        <v/>
      </c>
      <c r="N71" s="155"/>
    </row>
    <row r="72" spans="1:14" s="15" customFormat="1" ht="18.75" customHeight="1">
      <c r="A72" s="18">
        <v>231</v>
      </c>
      <c r="B72" s="167">
        <v>1800</v>
      </c>
      <c r="C72" s="147" t="s">
        <v>122</v>
      </c>
      <c r="D72" s="183"/>
      <c r="E72" s="1377">
        <f t="shared" si="3"/>
        <v>0</v>
      </c>
      <c r="F72" s="1479">
        <v>0</v>
      </c>
      <c r="G72" s="1480">
        <v>0</v>
      </c>
      <c r="H72" s="1481">
        <v>0</v>
      </c>
      <c r="I72" s="1479">
        <v>0</v>
      </c>
      <c r="J72" s="1480">
        <v>0</v>
      </c>
      <c r="K72" s="1481">
        <v>0</v>
      </c>
      <c r="L72" s="1377">
        <f t="shared" si="12"/>
        <v>0</v>
      </c>
      <c r="M72" s="7" t="str">
        <f t="shared" si="1"/>
        <v/>
      </c>
      <c r="N72" s="155"/>
    </row>
    <row r="73" spans="1:14" s="15" customFormat="1" ht="18.75" customHeight="1">
      <c r="A73" s="15">
        <v>235</v>
      </c>
      <c r="B73" s="167">
        <v>1900</v>
      </c>
      <c r="C73" s="147" t="s">
        <v>1265</v>
      </c>
      <c r="D73" s="183"/>
      <c r="E73" s="1377">
        <f t="shared" si="3"/>
        <v>0</v>
      </c>
      <c r="F73" s="1479">
        <v>0</v>
      </c>
      <c r="G73" s="1480">
        <v>0</v>
      </c>
      <c r="H73" s="1481">
        <v>0</v>
      </c>
      <c r="I73" s="1479">
        <v>0</v>
      </c>
      <c r="J73" s="1480">
        <v>0</v>
      </c>
      <c r="K73" s="1481">
        <v>0</v>
      </c>
      <c r="L73" s="1377">
        <f t="shared" si="12"/>
        <v>0</v>
      </c>
      <c r="M73" s="7" t="str">
        <f t="shared" si="1"/>
        <v/>
      </c>
      <c r="N73" s="155"/>
    </row>
    <row r="74" spans="1:14" s="15" customFormat="1" ht="18.75" customHeight="1">
      <c r="A74" s="15">
        <v>255</v>
      </c>
      <c r="B74" s="167">
        <v>2000</v>
      </c>
      <c r="C74" s="147" t="s">
        <v>159</v>
      </c>
      <c r="D74" s="183"/>
      <c r="E74" s="1377">
        <f t="shared" si="3"/>
        <v>0</v>
      </c>
      <c r="F74" s="1479">
        <v>0</v>
      </c>
      <c r="G74" s="190"/>
      <c r="H74" s="1481">
        <v>0</v>
      </c>
      <c r="I74" s="1479">
        <v>0</v>
      </c>
      <c r="J74" s="190"/>
      <c r="K74" s="1481">
        <v>0</v>
      </c>
      <c r="L74" s="1377">
        <f t="shared" si="12"/>
        <v>0</v>
      </c>
      <c r="M74" s="7" t="str">
        <f t="shared" si="1"/>
        <v/>
      </c>
      <c r="N74" s="155"/>
    </row>
    <row r="75" spans="1:14" s="15" customFormat="1" ht="18.75" customHeight="1">
      <c r="A75" s="15">
        <v>265</v>
      </c>
      <c r="B75" s="167">
        <v>2400</v>
      </c>
      <c r="C75" s="147" t="s">
        <v>160</v>
      </c>
      <c r="D75" s="183"/>
      <c r="E75" s="1377">
        <f t="shared" ref="E75:L75" si="13">SUM(E76:E90)</f>
        <v>0</v>
      </c>
      <c r="F75" s="168">
        <f t="shared" si="13"/>
        <v>0</v>
      </c>
      <c r="G75" s="169">
        <f t="shared" si="13"/>
        <v>0</v>
      </c>
      <c r="H75" s="170">
        <f>SUM(H76:H90)</f>
        <v>0</v>
      </c>
      <c r="I75" s="168">
        <f t="shared" si="13"/>
        <v>0</v>
      </c>
      <c r="J75" s="169">
        <f t="shared" si="13"/>
        <v>0</v>
      </c>
      <c r="K75" s="170">
        <f>SUM(K76:K90)</f>
        <v>0</v>
      </c>
      <c r="L75" s="1377">
        <f t="shared" si="13"/>
        <v>0</v>
      </c>
      <c r="M75" s="7" t="str">
        <f t="shared" si="1"/>
        <v/>
      </c>
      <c r="N75" s="155"/>
    </row>
    <row r="76" spans="1:14" ht="18.75" customHeight="1">
      <c r="A76" s="2">
        <v>270</v>
      </c>
      <c r="B76" s="149"/>
      <c r="C76" s="150">
        <v>2401</v>
      </c>
      <c r="D76" s="187" t="s">
        <v>161</v>
      </c>
      <c r="E76" s="282">
        <f t="shared" si="3"/>
        <v>0</v>
      </c>
      <c r="F76" s="490">
        <v>0</v>
      </c>
      <c r="G76" s="153"/>
      <c r="H76" s="154">
        <v>0</v>
      </c>
      <c r="I76" s="490">
        <v>0</v>
      </c>
      <c r="J76" s="153"/>
      <c r="K76" s="154">
        <v>0</v>
      </c>
      <c r="L76" s="282">
        <f>I76+J76+K76</f>
        <v>0</v>
      </c>
      <c r="M76" s="7" t="str">
        <f t="shared" si="1"/>
        <v/>
      </c>
      <c r="N76" s="155"/>
    </row>
    <row r="77" spans="1:14" ht="18.75" customHeight="1">
      <c r="A77" s="2">
        <v>280</v>
      </c>
      <c r="B77" s="149"/>
      <c r="C77" s="156">
        <v>2403</v>
      </c>
      <c r="D77" s="184" t="s">
        <v>162</v>
      </c>
      <c r="E77" s="296">
        <f t="shared" si="3"/>
        <v>0</v>
      </c>
      <c r="F77" s="490">
        <v>0</v>
      </c>
      <c r="G77" s="491">
        <v>0</v>
      </c>
      <c r="H77" s="160">
        <v>0</v>
      </c>
      <c r="I77" s="490">
        <v>0</v>
      </c>
      <c r="J77" s="491">
        <v>0</v>
      </c>
      <c r="K77" s="160">
        <v>0</v>
      </c>
      <c r="L77" s="296">
        <f t="shared" ref="L77:L90" si="14">I77+J77+K77</f>
        <v>0</v>
      </c>
      <c r="M77" s="7" t="str">
        <f t="shared" si="1"/>
        <v/>
      </c>
      <c r="N77" s="155"/>
    </row>
    <row r="78" spans="1:14" ht="18.75" customHeight="1">
      <c r="A78" s="2">
        <v>285</v>
      </c>
      <c r="B78" s="149"/>
      <c r="C78" s="156">
        <v>2404</v>
      </c>
      <c r="D78" s="157" t="s">
        <v>163</v>
      </c>
      <c r="E78" s="296">
        <f t="shared" si="3"/>
        <v>0</v>
      </c>
      <c r="F78" s="158"/>
      <c r="G78" s="159"/>
      <c r="H78" s="160">
        <v>0</v>
      </c>
      <c r="I78" s="158"/>
      <c r="J78" s="159"/>
      <c r="K78" s="160">
        <v>0</v>
      </c>
      <c r="L78" s="296">
        <f t="shared" si="14"/>
        <v>0</v>
      </c>
      <c r="M78" s="7" t="str">
        <f t="shared" si="1"/>
        <v/>
      </c>
      <c r="N78" s="155"/>
    </row>
    <row r="79" spans="1:14" ht="18.75" customHeight="1">
      <c r="A79" s="2">
        <v>290</v>
      </c>
      <c r="B79" s="149"/>
      <c r="C79" s="156">
        <v>2405</v>
      </c>
      <c r="D79" s="184" t="s">
        <v>164</v>
      </c>
      <c r="E79" s="296">
        <f t="shared" si="3"/>
        <v>0</v>
      </c>
      <c r="F79" s="158"/>
      <c r="G79" s="159"/>
      <c r="H79" s="160">
        <v>0</v>
      </c>
      <c r="I79" s="158"/>
      <c r="J79" s="159"/>
      <c r="K79" s="160">
        <v>0</v>
      </c>
      <c r="L79" s="296">
        <f t="shared" si="14"/>
        <v>0</v>
      </c>
      <c r="M79" s="7" t="str">
        <f t="shared" si="1"/>
        <v/>
      </c>
      <c r="N79" s="155"/>
    </row>
    <row r="80" spans="1:14" ht="18.75" customHeight="1">
      <c r="A80" s="2">
        <v>295</v>
      </c>
      <c r="B80" s="149"/>
      <c r="C80" s="156">
        <v>2406</v>
      </c>
      <c r="D80" s="184" t="s">
        <v>165</v>
      </c>
      <c r="E80" s="296">
        <f t="shared" si="3"/>
        <v>0</v>
      </c>
      <c r="F80" s="158"/>
      <c r="G80" s="159"/>
      <c r="H80" s="160">
        <v>0</v>
      </c>
      <c r="I80" s="158"/>
      <c r="J80" s="159"/>
      <c r="K80" s="160">
        <v>0</v>
      </c>
      <c r="L80" s="296">
        <f t="shared" si="14"/>
        <v>0</v>
      </c>
      <c r="M80" s="7" t="str">
        <f t="shared" si="1"/>
        <v/>
      </c>
      <c r="N80" s="155"/>
    </row>
    <row r="81" spans="1:14" ht="18.75" customHeight="1">
      <c r="A81" s="2">
        <v>300</v>
      </c>
      <c r="B81" s="149"/>
      <c r="C81" s="156">
        <v>2407</v>
      </c>
      <c r="D81" s="184" t="s">
        <v>166</v>
      </c>
      <c r="E81" s="296">
        <f t="shared" si="3"/>
        <v>0</v>
      </c>
      <c r="F81" s="158"/>
      <c r="G81" s="159"/>
      <c r="H81" s="160">
        <v>0</v>
      </c>
      <c r="I81" s="158"/>
      <c r="J81" s="159"/>
      <c r="K81" s="160">
        <v>0</v>
      </c>
      <c r="L81" s="296">
        <f t="shared" si="14"/>
        <v>0</v>
      </c>
      <c r="M81" s="7" t="str">
        <f t="shared" si="1"/>
        <v/>
      </c>
      <c r="N81" s="155"/>
    </row>
    <row r="82" spans="1:14" ht="18.75" customHeight="1">
      <c r="A82" s="2">
        <v>305</v>
      </c>
      <c r="B82" s="149"/>
      <c r="C82" s="156">
        <v>2408</v>
      </c>
      <c r="D82" s="184" t="s">
        <v>518</v>
      </c>
      <c r="E82" s="296">
        <f t="shared" si="3"/>
        <v>0</v>
      </c>
      <c r="F82" s="158"/>
      <c r="G82" s="159"/>
      <c r="H82" s="160">
        <v>0</v>
      </c>
      <c r="I82" s="158"/>
      <c r="J82" s="159"/>
      <c r="K82" s="160">
        <v>0</v>
      </c>
      <c r="L82" s="296">
        <f t="shared" si="14"/>
        <v>0</v>
      </c>
      <c r="M82" s="7" t="str">
        <f t="shared" si="1"/>
        <v/>
      </c>
      <c r="N82" s="155"/>
    </row>
    <row r="83" spans="1:14" ht="18.75" customHeight="1">
      <c r="A83" s="2">
        <v>310</v>
      </c>
      <c r="B83" s="149"/>
      <c r="C83" s="156">
        <v>2409</v>
      </c>
      <c r="D83" s="184" t="s">
        <v>519</v>
      </c>
      <c r="E83" s="296">
        <f t="shared" si="3"/>
        <v>0</v>
      </c>
      <c r="F83" s="158"/>
      <c r="G83" s="159"/>
      <c r="H83" s="160">
        <v>0</v>
      </c>
      <c r="I83" s="158"/>
      <c r="J83" s="159"/>
      <c r="K83" s="160">
        <v>0</v>
      </c>
      <c r="L83" s="296">
        <f t="shared" si="14"/>
        <v>0</v>
      </c>
      <c r="M83" s="7" t="str">
        <f t="shared" si="1"/>
        <v/>
      </c>
      <c r="N83" s="155"/>
    </row>
    <row r="84" spans="1:14" ht="18.75" customHeight="1">
      <c r="A84" s="2">
        <v>315</v>
      </c>
      <c r="B84" s="149"/>
      <c r="C84" s="156">
        <v>2410</v>
      </c>
      <c r="D84" s="184" t="s">
        <v>520</v>
      </c>
      <c r="E84" s="296">
        <f t="shared" si="3"/>
        <v>0</v>
      </c>
      <c r="F84" s="158"/>
      <c r="G84" s="159"/>
      <c r="H84" s="160">
        <v>0</v>
      </c>
      <c r="I84" s="158"/>
      <c r="J84" s="159"/>
      <c r="K84" s="160">
        <v>0</v>
      </c>
      <c r="L84" s="296">
        <f t="shared" si="14"/>
        <v>0</v>
      </c>
      <c r="M84" s="7" t="str">
        <f t="shared" si="1"/>
        <v/>
      </c>
      <c r="N84" s="155"/>
    </row>
    <row r="85" spans="1:14" ht="18.75" customHeight="1">
      <c r="A85" s="2">
        <v>325</v>
      </c>
      <c r="B85" s="149"/>
      <c r="C85" s="156">
        <v>2412</v>
      </c>
      <c r="D85" s="157" t="s">
        <v>521</v>
      </c>
      <c r="E85" s="296">
        <f t="shared" si="3"/>
        <v>0</v>
      </c>
      <c r="F85" s="490">
        <v>0</v>
      </c>
      <c r="G85" s="491">
        <v>0</v>
      </c>
      <c r="H85" s="160">
        <v>0</v>
      </c>
      <c r="I85" s="490">
        <v>0</v>
      </c>
      <c r="J85" s="491">
        <v>0</v>
      </c>
      <c r="K85" s="160">
        <v>0</v>
      </c>
      <c r="L85" s="296">
        <f t="shared" si="14"/>
        <v>0</v>
      </c>
      <c r="M85" s="7" t="str">
        <f t="shared" si="1"/>
        <v/>
      </c>
      <c r="N85" s="155"/>
    </row>
    <row r="86" spans="1:14" ht="18.75" customHeight="1">
      <c r="A86" s="2">
        <v>330</v>
      </c>
      <c r="B86" s="149"/>
      <c r="C86" s="156">
        <v>2413</v>
      </c>
      <c r="D86" s="184" t="s">
        <v>522</v>
      </c>
      <c r="E86" s="296">
        <f t="shared" si="3"/>
        <v>0</v>
      </c>
      <c r="F86" s="490">
        <v>0</v>
      </c>
      <c r="G86" s="159"/>
      <c r="H86" s="160">
        <v>0</v>
      </c>
      <c r="I86" s="490">
        <v>0</v>
      </c>
      <c r="J86" s="159"/>
      <c r="K86" s="160">
        <v>0</v>
      </c>
      <c r="L86" s="296">
        <f t="shared" si="14"/>
        <v>0</v>
      </c>
      <c r="M86" s="7" t="str">
        <f t="shared" si="1"/>
        <v/>
      </c>
      <c r="N86" s="155"/>
    </row>
    <row r="87" spans="1:14" ht="34.5" customHeight="1">
      <c r="A87" s="19">
        <v>335</v>
      </c>
      <c r="B87" s="149"/>
      <c r="C87" s="156">
        <v>2415</v>
      </c>
      <c r="D87" s="157" t="s">
        <v>523</v>
      </c>
      <c r="E87" s="296">
        <f t="shared" si="3"/>
        <v>0</v>
      </c>
      <c r="F87" s="490">
        <v>0</v>
      </c>
      <c r="G87" s="159"/>
      <c r="H87" s="160">
        <v>0</v>
      </c>
      <c r="I87" s="490">
        <v>0</v>
      </c>
      <c r="J87" s="159"/>
      <c r="K87" s="160">
        <v>0</v>
      </c>
      <c r="L87" s="296">
        <f t="shared" si="14"/>
        <v>0</v>
      </c>
      <c r="M87" s="7" t="str">
        <f t="shared" si="1"/>
        <v/>
      </c>
      <c r="N87" s="155"/>
    </row>
    <row r="88" spans="1:14" ht="18.75" customHeight="1">
      <c r="A88" s="1670"/>
      <c r="B88" s="193"/>
      <c r="C88" s="156">
        <v>2417</v>
      </c>
      <c r="D88" s="635" t="s">
        <v>2042</v>
      </c>
      <c r="E88" s="296">
        <f>F88+G88+H88</f>
        <v>0</v>
      </c>
      <c r="F88" s="158"/>
      <c r="G88" s="159"/>
      <c r="H88" s="160">
        <v>0</v>
      </c>
      <c r="I88" s="158"/>
      <c r="J88" s="159"/>
      <c r="K88" s="160">
        <v>0</v>
      </c>
      <c r="L88" s="296">
        <f>I88+J88+K88</f>
        <v>0</v>
      </c>
      <c r="M88" s="7" t="str">
        <f t="shared" si="1"/>
        <v/>
      </c>
      <c r="N88" s="155"/>
    </row>
    <row r="89" spans="1:14" ht="18.75" customHeight="1">
      <c r="A89" s="20">
        <v>340</v>
      </c>
      <c r="B89" s="191"/>
      <c r="C89" s="156">
        <v>2418</v>
      </c>
      <c r="D89" s="192" t="s">
        <v>524</v>
      </c>
      <c r="E89" s="1671">
        <f t="shared" si="3"/>
        <v>0</v>
      </c>
      <c r="F89" s="1672">
        <v>0</v>
      </c>
      <c r="G89" s="592"/>
      <c r="H89" s="1673">
        <v>0</v>
      </c>
      <c r="I89" s="1672">
        <v>0</v>
      </c>
      <c r="J89" s="592"/>
      <c r="K89" s="1673">
        <v>0</v>
      </c>
      <c r="L89" s="1671">
        <f t="shared" si="14"/>
        <v>0</v>
      </c>
      <c r="M89" s="7" t="str">
        <f t="shared" si="1"/>
        <v/>
      </c>
      <c r="N89" s="155"/>
    </row>
    <row r="90" spans="1:14" ht="18.75" customHeight="1">
      <c r="A90" s="20">
        <v>345</v>
      </c>
      <c r="B90" s="193"/>
      <c r="C90" s="179">
        <v>2419</v>
      </c>
      <c r="D90" s="186" t="s">
        <v>525</v>
      </c>
      <c r="E90" s="288">
        <f t="shared" si="3"/>
        <v>0</v>
      </c>
      <c r="F90" s="173"/>
      <c r="G90" s="174"/>
      <c r="H90" s="175">
        <v>0</v>
      </c>
      <c r="I90" s="173"/>
      <c r="J90" s="174"/>
      <c r="K90" s="175">
        <v>0</v>
      </c>
      <c r="L90" s="288">
        <f t="shared" si="14"/>
        <v>0</v>
      </c>
      <c r="M90" s="7" t="str">
        <f t="shared" si="1"/>
        <v/>
      </c>
      <c r="N90" s="155"/>
    </row>
    <row r="91" spans="1:14" s="15" customFormat="1" ht="18.75" customHeight="1">
      <c r="A91" s="21">
        <v>350</v>
      </c>
      <c r="B91" s="167">
        <v>2500</v>
      </c>
      <c r="C91" s="147" t="s">
        <v>526</v>
      </c>
      <c r="D91" s="183"/>
      <c r="E91" s="1377">
        <f t="shared" ref="E91:L91" si="15">SUM(E92:E93)</f>
        <v>0</v>
      </c>
      <c r="F91" s="168">
        <f t="shared" si="15"/>
        <v>0</v>
      </c>
      <c r="G91" s="168">
        <f t="shared" si="15"/>
        <v>0</v>
      </c>
      <c r="H91" s="170">
        <f>SUM(H92:H93)</f>
        <v>0</v>
      </c>
      <c r="I91" s="168">
        <f t="shared" si="15"/>
        <v>0</v>
      </c>
      <c r="J91" s="168">
        <f t="shared" si="15"/>
        <v>0</v>
      </c>
      <c r="K91" s="170">
        <f>SUM(K92:K93)</f>
        <v>0</v>
      </c>
      <c r="L91" s="1377">
        <f t="shared" si="15"/>
        <v>0</v>
      </c>
      <c r="M91" s="7" t="str">
        <f t="shared" ref="M91:M157" si="16">(IF($E91&lt;&gt;0,$M$2,IF($L91&lt;&gt;0,$M$2,"")))</f>
        <v/>
      </c>
      <c r="N91" s="155"/>
    </row>
    <row r="92" spans="1:14">
      <c r="A92" s="20">
        <v>355</v>
      </c>
      <c r="B92" s="191"/>
      <c r="C92" s="150">
        <v>2501</v>
      </c>
      <c r="D92" s="194" t="s">
        <v>527</v>
      </c>
      <c r="E92" s="282">
        <f t="shared" si="3"/>
        <v>0</v>
      </c>
      <c r="F92" s="152"/>
      <c r="G92" s="154">
        <v>0</v>
      </c>
      <c r="H92" s="154">
        <v>0</v>
      </c>
      <c r="I92" s="152"/>
      <c r="J92" s="154">
        <v>0</v>
      </c>
      <c r="K92" s="154">
        <v>0</v>
      </c>
      <c r="L92" s="282">
        <f>I92+J92+K92</f>
        <v>0</v>
      </c>
      <c r="M92" s="7" t="str">
        <f t="shared" si="16"/>
        <v/>
      </c>
      <c r="N92" s="155"/>
    </row>
    <row r="93" spans="1:14">
      <c r="A93" s="20">
        <v>356</v>
      </c>
      <c r="B93" s="193"/>
      <c r="C93" s="179">
        <v>2502</v>
      </c>
      <c r="D93" s="195" t="s">
        <v>184</v>
      </c>
      <c r="E93" s="288">
        <f t="shared" si="3"/>
        <v>0</v>
      </c>
      <c r="F93" s="173"/>
      <c r="G93" s="175">
        <v>0</v>
      </c>
      <c r="H93" s="175">
        <v>0</v>
      </c>
      <c r="I93" s="173"/>
      <c r="J93" s="175">
        <v>0</v>
      </c>
      <c r="K93" s="175">
        <v>0</v>
      </c>
      <c r="L93" s="288">
        <f>I93+J93+K93</f>
        <v>0</v>
      </c>
      <c r="M93" s="7" t="str">
        <f t="shared" si="16"/>
        <v/>
      </c>
      <c r="N93" s="155"/>
    </row>
    <row r="94" spans="1:14" s="15" customFormat="1" ht="18.75" customHeight="1">
      <c r="A94" s="22">
        <v>360</v>
      </c>
      <c r="B94" s="167">
        <v>2600</v>
      </c>
      <c r="C94" s="147" t="s">
        <v>185</v>
      </c>
      <c r="D94" s="183"/>
      <c r="E94" s="1377">
        <f t="shared" si="3"/>
        <v>0</v>
      </c>
      <c r="F94" s="1479">
        <v>0</v>
      </c>
      <c r="G94" s="1480">
        <v>0</v>
      </c>
      <c r="H94" s="1481">
        <v>0</v>
      </c>
      <c r="I94" s="1479">
        <v>0</v>
      </c>
      <c r="J94" s="1480">
        <v>0</v>
      </c>
      <c r="K94" s="1481">
        <v>0</v>
      </c>
      <c r="L94" s="1377">
        <f>I94+J94+K94</f>
        <v>0</v>
      </c>
      <c r="M94" s="7" t="str">
        <f t="shared" si="16"/>
        <v/>
      </c>
      <c r="N94" s="155"/>
    </row>
    <row r="95" spans="1:14" s="15" customFormat="1" ht="18.75" customHeight="1">
      <c r="A95" s="22">
        <v>370</v>
      </c>
      <c r="B95" s="167">
        <v>2700</v>
      </c>
      <c r="C95" s="147" t="s">
        <v>186</v>
      </c>
      <c r="D95" s="183"/>
      <c r="E95" s="1377">
        <f t="shared" ref="E95:L95" si="17">SUM(E96:E108)</f>
        <v>0</v>
      </c>
      <c r="F95" s="168">
        <f t="shared" si="17"/>
        <v>0</v>
      </c>
      <c r="G95" s="169">
        <f t="shared" si="17"/>
        <v>0</v>
      </c>
      <c r="H95" s="170">
        <f>SUM(H96:H108)</f>
        <v>0</v>
      </c>
      <c r="I95" s="168">
        <f t="shared" si="17"/>
        <v>0</v>
      </c>
      <c r="J95" s="169">
        <f t="shared" si="17"/>
        <v>0</v>
      </c>
      <c r="K95" s="170">
        <f>SUM(K96:K108)</f>
        <v>0</v>
      </c>
      <c r="L95" s="1377">
        <f t="shared" si="17"/>
        <v>0</v>
      </c>
      <c r="M95" s="7" t="str">
        <f t="shared" si="16"/>
        <v/>
      </c>
      <c r="N95" s="155"/>
    </row>
    <row r="96" spans="1:14" ht="18.75" customHeight="1">
      <c r="A96" s="23">
        <v>375</v>
      </c>
      <c r="B96" s="149"/>
      <c r="C96" s="150">
        <v>2701</v>
      </c>
      <c r="D96" s="151" t="s">
        <v>187</v>
      </c>
      <c r="E96" s="282">
        <f t="shared" si="3"/>
        <v>0</v>
      </c>
      <c r="F96" s="152"/>
      <c r="G96" s="153"/>
      <c r="H96" s="154">
        <v>0</v>
      </c>
      <c r="I96" s="152"/>
      <c r="J96" s="153"/>
      <c r="K96" s="154">
        <v>0</v>
      </c>
      <c r="L96" s="282">
        <f t="shared" ref="L96:L108" si="18">I96+J96+K96</f>
        <v>0</v>
      </c>
      <c r="M96" s="7" t="str">
        <f t="shared" si="16"/>
        <v/>
      </c>
      <c r="N96" s="155"/>
    </row>
    <row r="97" spans="1:14" ht="18.75" customHeight="1">
      <c r="A97" s="23">
        <v>380</v>
      </c>
      <c r="B97" s="149"/>
      <c r="C97" s="156">
        <v>2702</v>
      </c>
      <c r="D97" s="157" t="s">
        <v>188</v>
      </c>
      <c r="E97" s="296">
        <f t="shared" ref="E97:E108" si="19">F97+G97+H97</f>
        <v>0</v>
      </c>
      <c r="F97" s="158"/>
      <c r="G97" s="159"/>
      <c r="H97" s="160">
        <v>0</v>
      </c>
      <c r="I97" s="158"/>
      <c r="J97" s="159"/>
      <c r="K97" s="160">
        <v>0</v>
      </c>
      <c r="L97" s="296">
        <f t="shared" si="18"/>
        <v>0</v>
      </c>
      <c r="M97" s="7" t="str">
        <f t="shared" si="16"/>
        <v/>
      </c>
      <c r="N97" s="155"/>
    </row>
    <row r="98" spans="1:14" ht="18.75" customHeight="1">
      <c r="A98" s="23">
        <v>385</v>
      </c>
      <c r="B98" s="149"/>
      <c r="C98" s="156">
        <v>2703</v>
      </c>
      <c r="D98" s="157" t="s">
        <v>189</v>
      </c>
      <c r="E98" s="296">
        <f t="shared" si="19"/>
        <v>0</v>
      </c>
      <c r="F98" s="158"/>
      <c r="G98" s="159"/>
      <c r="H98" s="160">
        <v>0</v>
      </c>
      <c r="I98" s="158"/>
      <c r="J98" s="159"/>
      <c r="K98" s="160">
        <v>0</v>
      </c>
      <c r="L98" s="296">
        <f t="shared" si="18"/>
        <v>0</v>
      </c>
      <c r="M98" s="7" t="str">
        <f t="shared" si="16"/>
        <v/>
      </c>
      <c r="N98" s="155"/>
    </row>
    <row r="99" spans="1:14" ht="18.75" customHeight="1">
      <c r="A99" s="23">
        <v>390</v>
      </c>
      <c r="B99" s="196"/>
      <c r="C99" s="156">
        <v>2704</v>
      </c>
      <c r="D99" s="157" t="s">
        <v>190</v>
      </c>
      <c r="E99" s="296">
        <f t="shared" si="19"/>
        <v>0</v>
      </c>
      <c r="F99" s="490">
        <v>0</v>
      </c>
      <c r="G99" s="159"/>
      <c r="H99" s="160">
        <v>0</v>
      </c>
      <c r="I99" s="490">
        <v>0</v>
      </c>
      <c r="J99" s="159"/>
      <c r="K99" s="160">
        <v>0</v>
      </c>
      <c r="L99" s="296">
        <f t="shared" si="18"/>
        <v>0</v>
      </c>
      <c r="M99" s="7" t="str">
        <f t="shared" si="16"/>
        <v/>
      </c>
      <c r="N99" s="155"/>
    </row>
    <row r="100" spans="1:14" ht="18.75" customHeight="1">
      <c r="A100" s="23">
        <v>395</v>
      </c>
      <c r="B100" s="149"/>
      <c r="C100" s="156">
        <v>2705</v>
      </c>
      <c r="D100" s="157" t="s">
        <v>191</v>
      </c>
      <c r="E100" s="296">
        <f t="shared" si="19"/>
        <v>0</v>
      </c>
      <c r="F100" s="490">
        <v>0</v>
      </c>
      <c r="G100" s="159"/>
      <c r="H100" s="160">
        <v>0</v>
      </c>
      <c r="I100" s="490">
        <v>0</v>
      </c>
      <c r="J100" s="159"/>
      <c r="K100" s="160">
        <v>0</v>
      </c>
      <c r="L100" s="296">
        <f t="shared" si="18"/>
        <v>0</v>
      </c>
      <c r="M100" s="7" t="str">
        <f t="shared" si="16"/>
        <v/>
      </c>
      <c r="N100" s="155"/>
    </row>
    <row r="101" spans="1:14" ht="18.75" customHeight="1">
      <c r="A101" s="23">
        <v>400</v>
      </c>
      <c r="B101" s="171"/>
      <c r="C101" s="156">
        <v>2706</v>
      </c>
      <c r="D101" s="157" t="s">
        <v>192</v>
      </c>
      <c r="E101" s="296">
        <f t="shared" si="19"/>
        <v>0</v>
      </c>
      <c r="F101" s="158"/>
      <c r="G101" s="159"/>
      <c r="H101" s="160">
        <v>0</v>
      </c>
      <c r="I101" s="158"/>
      <c r="J101" s="159"/>
      <c r="K101" s="160">
        <v>0</v>
      </c>
      <c r="L101" s="296">
        <f t="shared" si="18"/>
        <v>0</v>
      </c>
      <c r="M101" s="7" t="str">
        <f t="shared" si="16"/>
        <v/>
      </c>
      <c r="N101" s="155"/>
    </row>
    <row r="102" spans="1:14" ht="18.75" customHeight="1">
      <c r="A102" s="23">
        <v>405</v>
      </c>
      <c r="B102" s="149"/>
      <c r="C102" s="156">
        <v>2707</v>
      </c>
      <c r="D102" s="157" t="s">
        <v>193</v>
      </c>
      <c r="E102" s="296">
        <f t="shared" si="19"/>
        <v>0</v>
      </c>
      <c r="F102" s="490">
        <v>0</v>
      </c>
      <c r="G102" s="159"/>
      <c r="H102" s="160">
        <v>0</v>
      </c>
      <c r="I102" s="490">
        <v>0</v>
      </c>
      <c r="J102" s="159"/>
      <c r="K102" s="160">
        <v>0</v>
      </c>
      <c r="L102" s="296">
        <f t="shared" si="18"/>
        <v>0</v>
      </c>
      <c r="M102" s="7" t="str">
        <f t="shared" si="16"/>
        <v/>
      </c>
      <c r="N102" s="155"/>
    </row>
    <row r="103" spans="1:14" ht="18.75" customHeight="1">
      <c r="A103" s="23">
        <v>410</v>
      </c>
      <c r="B103" s="171"/>
      <c r="C103" s="156">
        <v>2708</v>
      </c>
      <c r="D103" s="157" t="s">
        <v>531</v>
      </c>
      <c r="E103" s="296">
        <f t="shared" si="19"/>
        <v>0</v>
      </c>
      <c r="F103" s="158"/>
      <c r="G103" s="159"/>
      <c r="H103" s="160">
        <v>0</v>
      </c>
      <c r="I103" s="158"/>
      <c r="J103" s="159"/>
      <c r="K103" s="160">
        <v>0</v>
      </c>
      <c r="L103" s="296">
        <f t="shared" si="18"/>
        <v>0</v>
      </c>
      <c r="M103" s="7" t="str">
        <f t="shared" si="16"/>
        <v/>
      </c>
      <c r="N103" s="155"/>
    </row>
    <row r="104" spans="1:14" ht="18.75" customHeight="1">
      <c r="A104" s="23">
        <v>420</v>
      </c>
      <c r="B104" s="149"/>
      <c r="C104" s="156">
        <v>2710</v>
      </c>
      <c r="D104" s="157" t="s">
        <v>532</v>
      </c>
      <c r="E104" s="296">
        <f t="shared" si="19"/>
        <v>0</v>
      </c>
      <c r="F104" s="158"/>
      <c r="G104" s="159"/>
      <c r="H104" s="160">
        <v>0</v>
      </c>
      <c r="I104" s="158"/>
      <c r="J104" s="159"/>
      <c r="K104" s="160">
        <v>0</v>
      </c>
      <c r="L104" s="296">
        <f t="shared" si="18"/>
        <v>0</v>
      </c>
      <c r="M104" s="7" t="str">
        <f t="shared" si="16"/>
        <v/>
      </c>
      <c r="N104" s="155"/>
    </row>
    <row r="105" spans="1:14" ht="18.75" customHeight="1">
      <c r="A105" s="23">
        <v>425</v>
      </c>
      <c r="B105" s="149"/>
      <c r="C105" s="156">
        <v>2711</v>
      </c>
      <c r="D105" s="157" t="s">
        <v>533</v>
      </c>
      <c r="E105" s="296">
        <f t="shared" si="19"/>
        <v>0</v>
      </c>
      <c r="F105" s="158"/>
      <c r="G105" s="159"/>
      <c r="H105" s="160">
        <v>0</v>
      </c>
      <c r="I105" s="158"/>
      <c r="J105" s="159"/>
      <c r="K105" s="160">
        <v>0</v>
      </c>
      <c r="L105" s="296">
        <f t="shared" si="18"/>
        <v>0</v>
      </c>
      <c r="M105" s="7" t="str">
        <f t="shared" si="16"/>
        <v/>
      </c>
      <c r="N105" s="155"/>
    </row>
    <row r="106" spans="1:14" ht="18.75" customHeight="1">
      <c r="A106" s="23">
        <v>430</v>
      </c>
      <c r="B106" s="149"/>
      <c r="C106" s="156">
        <v>2715</v>
      </c>
      <c r="D106" s="157" t="s">
        <v>534</v>
      </c>
      <c r="E106" s="296">
        <f t="shared" si="19"/>
        <v>0</v>
      </c>
      <c r="F106" s="490">
        <v>0</v>
      </c>
      <c r="G106" s="159"/>
      <c r="H106" s="160">
        <v>0</v>
      </c>
      <c r="I106" s="490">
        <v>0</v>
      </c>
      <c r="J106" s="159"/>
      <c r="K106" s="160">
        <v>0</v>
      </c>
      <c r="L106" s="296">
        <f t="shared" si="18"/>
        <v>0</v>
      </c>
      <c r="M106" s="7" t="str">
        <f t="shared" si="16"/>
        <v/>
      </c>
      <c r="N106" s="155"/>
    </row>
    <row r="107" spans="1:14" ht="18.75" customHeight="1">
      <c r="A107" s="24">
        <v>436</v>
      </c>
      <c r="B107" s="149"/>
      <c r="C107" s="156">
        <v>2717</v>
      </c>
      <c r="D107" s="197" t="s">
        <v>535</v>
      </c>
      <c r="E107" s="296">
        <f t="shared" si="19"/>
        <v>0</v>
      </c>
      <c r="F107" s="490">
        <v>0</v>
      </c>
      <c r="G107" s="159"/>
      <c r="H107" s="160">
        <v>0</v>
      </c>
      <c r="I107" s="490">
        <v>0</v>
      </c>
      <c r="J107" s="159"/>
      <c r="K107" s="160">
        <v>0</v>
      </c>
      <c r="L107" s="296">
        <f t="shared" si="18"/>
        <v>0</v>
      </c>
      <c r="M107" s="7" t="str">
        <f t="shared" si="16"/>
        <v/>
      </c>
      <c r="N107" s="155"/>
    </row>
    <row r="108" spans="1:14" ht="18.75" customHeight="1">
      <c r="A108" s="23">
        <v>440</v>
      </c>
      <c r="B108" s="149"/>
      <c r="C108" s="179">
        <v>2729</v>
      </c>
      <c r="D108" s="198" t="s">
        <v>536</v>
      </c>
      <c r="E108" s="288">
        <f t="shared" si="19"/>
        <v>0</v>
      </c>
      <c r="F108" s="173"/>
      <c r="G108" s="174"/>
      <c r="H108" s="175">
        <v>0</v>
      </c>
      <c r="I108" s="173"/>
      <c r="J108" s="174"/>
      <c r="K108" s="175">
        <v>0</v>
      </c>
      <c r="L108" s="288">
        <f t="shared" si="18"/>
        <v>0</v>
      </c>
      <c r="M108" s="7" t="str">
        <f t="shared" si="16"/>
        <v/>
      </c>
      <c r="N108" s="155"/>
    </row>
    <row r="109" spans="1:14" s="15" customFormat="1" ht="18.75" customHeight="1">
      <c r="A109" s="22">
        <v>445</v>
      </c>
      <c r="B109" s="167">
        <v>2800</v>
      </c>
      <c r="C109" s="147" t="s">
        <v>537</v>
      </c>
      <c r="D109" s="183"/>
      <c r="E109" s="1377">
        <f t="shared" ref="E109:J109" si="20">+E110+E111+E112</f>
        <v>0</v>
      </c>
      <c r="F109" s="168">
        <f t="shared" si="20"/>
        <v>0</v>
      </c>
      <c r="G109" s="169">
        <f t="shared" si="20"/>
        <v>0</v>
      </c>
      <c r="H109" s="170">
        <f>+H110+H111+H112</f>
        <v>0</v>
      </c>
      <c r="I109" s="168">
        <f t="shared" si="20"/>
        <v>0</v>
      </c>
      <c r="J109" s="169">
        <f t="shared" si="20"/>
        <v>0</v>
      </c>
      <c r="K109" s="170">
        <f>+K110+K111+K112</f>
        <v>0</v>
      </c>
      <c r="L109" s="1377">
        <f>SUM(L110:L112)</f>
        <v>0</v>
      </c>
      <c r="M109" s="7" t="str">
        <f t="shared" si="16"/>
        <v/>
      </c>
      <c r="N109" s="155"/>
    </row>
    <row r="110" spans="1:14" ht="32.25" customHeight="1">
      <c r="A110" s="23">
        <v>450</v>
      </c>
      <c r="B110" s="149"/>
      <c r="C110" s="150">
        <v>2801</v>
      </c>
      <c r="D110" s="187" t="s">
        <v>538</v>
      </c>
      <c r="E110" s="282">
        <f>F110+G110+H110</f>
        <v>0</v>
      </c>
      <c r="F110" s="152"/>
      <c r="G110" s="153"/>
      <c r="H110" s="154">
        <v>0</v>
      </c>
      <c r="I110" s="152"/>
      <c r="J110" s="153"/>
      <c r="K110" s="154">
        <v>0</v>
      </c>
      <c r="L110" s="282">
        <f>I110+J110+K110</f>
        <v>0</v>
      </c>
      <c r="M110" s="7" t="str">
        <f t="shared" si="16"/>
        <v/>
      </c>
      <c r="N110" s="155"/>
    </row>
    <row r="111" spans="1:14" ht="18.75" customHeight="1">
      <c r="A111" s="23">
        <v>455</v>
      </c>
      <c r="B111" s="149"/>
      <c r="C111" s="156">
        <v>2802</v>
      </c>
      <c r="D111" s="192" t="s">
        <v>539</v>
      </c>
      <c r="E111" s="296">
        <f>F111+G111+H111</f>
        <v>0</v>
      </c>
      <c r="F111" s="158"/>
      <c r="G111" s="159"/>
      <c r="H111" s="160">
        <v>0</v>
      </c>
      <c r="I111" s="158"/>
      <c r="J111" s="159"/>
      <c r="K111" s="160">
        <v>0</v>
      </c>
      <c r="L111" s="296">
        <f>I111+J111+K111</f>
        <v>0</v>
      </c>
      <c r="M111" s="7" t="str">
        <f t="shared" si="16"/>
        <v/>
      </c>
      <c r="N111" s="155"/>
    </row>
    <row r="112" spans="1:14" ht="18.75" customHeight="1">
      <c r="A112" s="23">
        <v>455</v>
      </c>
      <c r="B112" s="149"/>
      <c r="C112" s="179">
        <v>2809</v>
      </c>
      <c r="D112" s="199" t="s">
        <v>264</v>
      </c>
      <c r="E112" s="288">
        <f>F112+G112+H112</f>
        <v>0</v>
      </c>
      <c r="F112" s="173"/>
      <c r="G112" s="174"/>
      <c r="H112" s="175">
        <v>0</v>
      </c>
      <c r="I112" s="173"/>
      <c r="J112" s="174"/>
      <c r="K112" s="175">
        <v>0</v>
      </c>
      <c r="L112" s="288">
        <f>I112+J112+K112</f>
        <v>0</v>
      </c>
      <c r="M112" s="7" t="str">
        <f t="shared" si="16"/>
        <v/>
      </c>
      <c r="N112" s="155"/>
    </row>
    <row r="113" spans="1:14" s="15" customFormat="1" ht="18.75" customHeight="1">
      <c r="A113" s="22">
        <v>470</v>
      </c>
      <c r="B113" s="167">
        <v>3600</v>
      </c>
      <c r="C113" s="147" t="s">
        <v>869</v>
      </c>
      <c r="D113" s="183"/>
      <c r="E113" s="1377">
        <f t="shared" ref="E113:L113" si="21">SUM(E114:E121)</f>
        <v>0</v>
      </c>
      <c r="F113" s="168">
        <f t="shared" si="21"/>
        <v>0</v>
      </c>
      <c r="G113" s="169">
        <f t="shared" si="21"/>
        <v>0</v>
      </c>
      <c r="H113" s="170">
        <f>SUM(H114:H121)</f>
        <v>0</v>
      </c>
      <c r="I113" s="168">
        <f t="shared" si="21"/>
        <v>0</v>
      </c>
      <c r="J113" s="169">
        <f t="shared" si="21"/>
        <v>0</v>
      </c>
      <c r="K113" s="170">
        <f>SUM(K114:K121)</f>
        <v>0</v>
      </c>
      <c r="L113" s="1377">
        <f t="shared" si="21"/>
        <v>0</v>
      </c>
      <c r="M113" s="7" t="str">
        <f t="shared" si="16"/>
        <v/>
      </c>
      <c r="N113" s="155"/>
    </row>
    <row r="114" spans="1:14" ht="18.75" customHeight="1">
      <c r="A114" s="23">
        <v>475</v>
      </c>
      <c r="B114" s="149"/>
      <c r="C114" s="150">
        <v>3601</v>
      </c>
      <c r="D114" s="187" t="s">
        <v>540</v>
      </c>
      <c r="E114" s="282">
        <f t="shared" ref="E114:E121" si="22">F114+G114+H114</f>
        <v>0</v>
      </c>
      <c r="F114" s="152"/>
      <c r="G114" s="153"/>
      <c r="H114" s="154">
        <v>0</v>
      </c>
      <c r="I114" s="152"/>
      <c r="J114" s="153"/>
      <c r="K114" s="154">
        <v>0</v>
      </c>
      <c r="L114" s="282">
        <f t="shared" ref="L114:L121" si="23">I114+J114+K114</f>
        <v>0</v>
      </c>
      <c r="M114" s="7" t="str">
        <f t="shared" si="16"/>
        <v/>
      </c>
      <c r="N114" s="155"/>
    </row>
    <row r="115" spans="1:14" ht="18.75" customHeight="1">
      <c r="A115" s="23"/>
      <c r="B115" s="149"/>
      <c r="C115" s="156">
        <v>3605</v>
      </c>
      <c r="D115" s="157" t="s">
        <v>903</v>
      </c>
      <c r="E115" s="296">
        <f>F115+G115+H115</f>
        <v>0</v>
      </c>
      <c r="F115" s="490">
        <v>0</v>
      </c>
      <c r="G115" s="491">
        <v>0</v>
      </c>
      <c r="H115" s="160">
        <v>0</v>
      </c>
      <c r="I115" s="490">
        <v>0</v>
      </c>
      <c r="J115" s="491">
        <v>0</v>
      </c>
      <c r="K115" s="160">
        <v>0</v>
      </c>
      <c r="L115" s="296">
        <f>I115+J115+K115</f>
        <v>0</v>
      </c>
      <c r="M115" s="7" t="str">
        <f t="shared" si="16"/>
        <v/>
      </c>
      <c r="N115" s="155"/>
    </row>
    <row r="116" spans="1:14" ht="18.75" customHeight="1">
      <c r="A116" s="23"/>
      <c r="B116" s="149"/>
      <c r="C116" s="156">
        <v>3608</v>
      </c>
      <c r="D116" s="157" t="s">
        <v>2043</v>
      </c>
      <c r="E116" s="296">
        <f>F116+G116+H116</f>
        <v>0</v>
      </c>
      <c r="F116" s="490">
        <v>0</v>
      </c>
      <c r="G116" s="491">
        <v>0</v>
      </c>
      <c r="H116" s="160">
        <v>0</v>
      </c>
      <c r="I116" s="490">
        <v>0</v>
      </c>
      <c r="J116" s="491">
        <v>0</v>
      </c>
      <c r="K116" s="160">
        <v>0</v>
      </c>
      <c r="L116" s="296">
        <f>I116+J116+K116</f>
        <v>0</v>
      </c>
      <c r="M116" s="7" t="str">
        <f t="shared" si="16"/>
        <v/>
      </c>
      <c r="N116" s="155"/>
    </row>
    <row r="117" spans="1:14" ht="18.75" customHeight="1">
      <c r="A117" s="23"/>
      <c r="B117" s="149"/>
      <c r="C117" s="156">
        <v>3610</v>
      </c>
      <c r="D117" s="157" t="s">
        <v>870</v>
      </c>
      <c r="E117" s="296">
        <f t="shared" si="22"/>
        <v>0</v>
      </c>
      <c r="F117" s="158"/>
      <c r="G117" s="159"/>
      <c r="H117" s="160">
        <v>0</v>
      </c>
      <c r="I117" s="158"/>
      <c r="J117" s="159"/>
      <c r="K117" s="160">
        <v>0</v>
      </c>
      <c r="L117" s="296">
        <f t="shared" si="23"/>
        <v>0</v>
      </c>
      <c r="M117" s="7" t="str">
        <f t="shared" si="16"/>
        <v/>
      </c>
      <c r="N117" s="155"/>
    </row>
    <row r="118" spans="1:14" ht="18.75" customHeight="1">
      <c r="A118" s="23">
        <v>480</v>
      </c>
      <c r="B118" s="149"/>
      <c r="C118" s="156">
        <v>3611</v>
      </c>
      <c r="D118" s="157" t="s">
        <v>541</v>
      </c>
      <c r="E118" s="296">
        <f t="shared" si="22"/>
        <v>0</v>
      </c>
      <c r="F118" s="158"/>
      <c r="G118" s="159"/>
      <c r="H118" s="160">
        <v>0</v>
      </c>
      <c r="I118" s="158"/>
      <c r="J118" s="159"/>
      <c r="K118" s="160">
        <v>0</v>
      </c>
      <c r="L118" s="296">
        <f t="shared" si="23"/>
        <v>0</v>
      </c>
      <c r="M118" s="7" t="str">
        <f t="shared" si="16"/>
        <v/>
      </c>
      <c r="N118" s="155"/>
    </row>
    <row r="119" spans="1:14" ht="18.75" customHeight="1">
      <c r="A119" s="23">
        <v>485</v>
      </c>
      <c r="B119" s="149"/>
      <c r="C119" s="156">
        <v>3612</v>
      </c>
      <c r="D119" s="157" t="s">
        <v>542</v>
      </c>
      <c r="E119" s="296">
        <f t="shared" si="22"/>
        <v>0</v>
      </c>
      <c r="F119" s="158"/>
      <c r="G119" s="159"/>
      <c r="H119" s="160">
        <v>0</v>
      </c>
      <c r="I119" s="158"/>
      <c r="J119" s="159"/>
      <c r="K119" s="160">
        <v>0</v>
      </c>
      <c r="L119" s="296">
        <f t="shared" si="23"/>
        <v>0</v>
      </c>
      <c r="M119" s="7" t="str">
        <f t="shared" si="16"/>
        <v/>
      </c>
      <c r="N119" s="155"/>
    </row>
    <row r="120" spans="1:14" s="17" customFormat="1" ht="18.75" customHeight="1">
      <c r="A120" s="25"/>
      <c r="B120" s="149"/>
      <c r="C120" s="156">
        <v>3618</v>
      </c>
      <c r="D120" s="157" t="s">
        <v>904</v>
      </c>
      <c r="E120" s="296">
        <f t="shared" si="22"/>
        <v>0</v>
      </c>
      <c r="F120" s="158"/>
      <c r="G120" s="159"/>
      <c r="H120" s="160">
        <v>0</v>
      </c>
      <c r="I120" s="158"/>
      <c r="J120" s="159"/>
      <c r="K120" s="160">
        <v>0</v>
      </c>
      <c r="L120" s="296">
        <f t="shared" si="23"/>
        <v>0</v>
      </c>
      <c r="M120" s="7" t="str">
        <f t="shared" si="16"/>
        <v/>
      </c>
      <c r="N120" s="155"/>
    </row>
    <row r="121" spans="1:14" ht="18.75" customHeight="1">
      <c r="A121" s="23">
        <v>490</v>
      </c>
      <c r="B121" s="149"/>
      <c r="C121" s="162">
        <v>3619</v>
      </c>
      <c r="D121" s="198" t="s">
        <v>543</v>
      </c>
      <c r="E121" s="288">
        <f t="shared" si="22"/>
        <v>0</v>
      </c>
      <c r="F121" s="173"/>
      <c r="G121" s="174"/>
      <c r="H121" s="175">
        <v>0</v>
      </c>
      <c r="I121" s="173"/>
      <c r="J121" s="174"/>
      <c r="K121" s="175">
        <v>0</v>
      </c>
      <c r="L121" s="288">
        <f t="shared" si="23"/>
        <v>0</v>
      </c>
      <c r="M121" s="7" t="str">
        <f t="shared" si="16"/>
        <v/>
      </c>
      <c r="N121" s="155"/>
    </row>
    <row r="122" spans="1:14" s="15" customFormat="1" ht="18.75" customHeight="1">
      <c r="A122" s="22">
        <v>495</v>
      </c>
      <c r="B122" s="167">
        <v>3700</v>
      </c>
      <c r="C122" s="147" t="s">
        <v>544</v>
      </c>
      <c r="D122" s="183"/>
      <c r="E122" s="1377">
        <f t="shared" ref="E122:L122" si="24">SUM(E123:E125)</f>
        <v>0</v>
      </c>
      <c r="F122" s="168">
        <f t="shared" si="24"/>
        <v>0</v>
      </c>
      <c r="G122" s="169">
        <f t="shared" si="24"/>
        <v>0</v>
      </c>
      <c r="H122" s="170">
        <f>SUM(H123:H125)</f>
        <v>0</v>
      </c>
      <c r="I122" s="168">
        <f t="shared" si="24"/>
        <v>0</v>
      </c>
      <c r="J122" s="169">
        <f t="shared" si="24"/>
        <v>0</v>
      </c>
      <c r="K122" s="170">
        <f>SUM(K123:K125)</f>
        <v>0</v>
      </c>
      <c r="L122" s="1377">
        <f t="shared" si="24"/>
        <v>0</v>
      </c>
      <c r="M122" s="7" t="str">
        <f t="shared" si="16"/>
        <v/>
      </c>
      <c r="N122" s="155"/>
    </row>
    <row r="123" spans="1:14" ht="18.75" customHeight="1">
      <c r="A123" s="23">
        <v>500</v>
      </c>
      <c r="B123" s="149"/>
      <c r="C123" s="150">
        <v>3701</v>
      </c>
      <c r="D123" s="151" t="s">
        <v>545</v>
      </c>
      <c r="E123" s="282">
        <f>F123+G123+H123</f>
        <v>0</v>
      </c>
      <c r="F123" s="152"/>
      <c r="G123" s="153"/>
      <c r="H123" s="154">
        <v>0</v>
      </c>
      <c r="I123" s="152"/>
      <c r="J123" s="153"/>
      <c r="K123" s="154">
        <v>0</v>
      </c>
      <c r="L123" s="282">
        <f>I123+J123+K123</f>
        <v>0</v>
      </c>
      <c r="M123" s="7" t="str">
        <f t="shared" si="16"/>
        <v/>
      </c>
      <c r="N123" s="155"/>
    </row>
    <row r="124" spans="1:14" ht="18.75" customHeight="1">
      <c r="A124" s="23">
        <v>505</v>
      </c>
      <c r="B124" s="149"/>
      <c r="C124" s="156">
        <v>3702</v>
      </c>
      <c r="D124" s="157" t="s">
        <v>546</v>
      </c>
      <c r="E124" s="296">
        <f>F124+G124+H124</f>
        <v>0</v>
      </c>
      <c r="F124" s="158"/>
      <c r="G124" s="159"/>
      <c r="H124" s="160">
        <v>0</v>
      </c>
      <c r="I124" s="158"/>
      <c r="J124" s="159"/>
      <c r="K124" s="160">
        <v>0</v>
      </c>
      <c r="L124" s="296">
        <f>I124+J124+K124</f>
        <v>0</v>
      </c>
      <c r="M124" s="7" t="str">
        <f t="shared" si="16"/>
        <v/>
      </c>
      <c r="N124" s="155"/>
    </row>
    <row r="125" spans="1:14" ht="18.75" customHeight="1">
      <c r="A125" s="23">
        <v>510</v>
      </c>
      <c r="B125" s="149"/>
      <c r="C125" s="179">
        <v>3709</v>
      </c>
      <c r="D125" s="186" t="s">
        <v>547</v>
      </c>
      <c r="E125" s="288">
        <f>F125+G125+H125</f>
        <v>0</v>
      </c>
      <c r="F125" s="173"/>
      <c r="G125" s="174"/>
      <c r="H125" s="175">
        <v>0</v>
      </c>
      <c r="I125" s="173"/>
      <c r="J125" s="174"/>
      <c r="K125" s="175">
        <v>0</v>
      </c>
      <c r="L125" s="288">
        <f>I125+J125+K125</f>
        <v>0</v>
      </c>
      <c r="M125" s="7" t="str">
        <f t="shared" si="16"/>
        <v/>
      </c>
      <c r="N125" s="155"/>
    </row>
    <row r="126" spans="1:14" s="27" customFormat="1" ht="18.75" customHeight="1">
      <c r="A126" s="26">
        <v>515</v>
      </c>
      <c r="B126" s="167">
        <v>4000</v>
      </c>
      <c r="C126" s="147" t="s">
        <v>905</v>
      </c>
      <c r="D126" s="183"/>
      <c r="E126" s="1377">
        <f t="shared" ref="E126:L126" si="25">SUM(E127:E137)</f>
        <v>0</v>
      </c>
      <c r="F126" s="168">
        <f t="shared" si="25"/>
        <v>0</v>
      </c>
      <c r="G126" s="169">
        <f t="shared" si="25"/>
        <v>0</v>
      </c>
      <c r="H126" s="170">
        <f>SUM(H127:H137)</f>
        <v>0</v>
      </c>
      <c r="I126" s="168">
        <f t="shared" si="25"/>
        <v>0</v>
      </c>
      <c r="J126" s="169">
        <f t="shared" si="25"/>
        <v>0</v>
      </c>
      <c r="K126" s="170">
        <f>SUM(K127:K137)</f>
        <v>0</v>
      </c>
      <c r="L126" s="1377">
        <f t="shared" si="25"/>
        <v>0</v>
      </c>
      <c r="M126" s="7" t="str">
        <f t="shared" si="16"/>
        <v/>
      </c>
      <c r="N126" s="155"/>
    </row>
    <row r="127" spans="1:14" s="30" customFormat="1" ht="18.75" customHeight="1">
      <c r="A127" s="28">
        <v>516</v>
      </c>
      <c r="B127" s="149"/>
      <c r="C127" s="150">
        <v>4021</v>
      </c>
      <c r="D127" s="200" t="s">
        <v>548</v>
      </c>
      <c r="E127" s="282">
        <f t="shared" ref="E127:E139" si="26">F127+G127+H127</f>
        <v>0</v>
      </c>
      <c r="F127" s="152"/>
      <c r="G127" s="153"/>
      <c r="H127" s="154">
        <v>0</v>
      </c>
      <c r="I127" s="152"/>
      <c r="J127" s="153"/>
      <c r="K127" s="154">
        <v>0</v>
      </c>
      <c r="L127" s="282">
        <f t="shared" ref="L127:L139" si="27">I127+J127+K127</f>
        <v>0</v>
      </c>
      <c r="M127" s="7" t="str">
        <f t="shared" si="16"/>
        <v/>
      </c>
      <c r="N127" s="155"/>
    </row>
    <row r="128" spans="1:14" s="30" customFormat="1" ht="18.75" customHeight="1">
      <c r="A128" s="28">
        <v>517</v>
      </c>
      <c r="B128" s="149"/>
      <c r="C128" s="156">
        <v>4022</v>
      </c>
      <c r="D128" s="201" t="s">
        <v>736</v>
      </c>
      <c r="E128" s="296">
        <f t="shared" si="26"/>
        <v>0</v>
      </c>
      <c r="F128" s="158"/>
      <c r="G128" s="159"/>
      <c r="H128" s="160">
        <v>0</v>
      </c>
      <c r="I128" s="158"/>
      <c r="J128" s="159"/>
      <c r="K128" s="160">
        <v>0</v>
      </c>
      <c r="L128" s="296">
        <f t="shared" si="27"/>
        <v>0</v>
      </c>
      <c r="M128" s="7" t="str">
        <f t="shared" si="16"/>
        <v/>
      </c>
      <c r="N128" s="155"/>
    </row>
    <row r="129" spans="1:44" s="30" customFormat="1" ht="18.75" customHeight="1">
      <c r="A129" s="28">
        <v>518</v>
      </c>
      <c r="B129" s="149"/>
      <c r="C129" s="156">
        <v>4023</v>
      </c>
      <c r="D129" s="201" t="s">
        <v>737</v>
      </c>
      <c r="E129" s="296">
        <f t="shared" si="26"/>
        <v>0</v>
      </c>
      <c r="F129" s="158"/>
      <c r="G129" s="159"/>
      <c r="H129" s="160">
        <v>0</v>
      </c>
      <c r="I129" s="158"/>
      <c r="J129" s="159"/>
      <c r="K129" s="160">
        <v>0</v>
      </c>
      <c r="L129" s="296">
        <f t="shared" si="27"/>
        <v>0</v>
      </c>
      <c r="M129" s="7" t="str">
        <f t="shared" si="16"/>
        <v/>
      </c>
      <c r="N129" s="155"/>
    </row>
    <row r="130" spans="1:44" s="30" customFormat="1" ht="15.75" customHeight="1">
      <c r="A130" s="28">
        <v>519</v>
      </c>
      <c r="B130" s="149"/>
      <c r="C130" s="156">
        <v>4024</v>
      </c>
      <c r="D130" s="201" t="s">
        <v>738</v>
      </c>
      <c r="E130" s="296">
        <f t="shared" si="26"/>
        <v>0</v>
      </c>
      <c r="F130" s="158"/>
      <c r="G130" s="159"/>
      <c r="H130" s="160">
        <v>0</v>
      </c>
      <c r="I130" s="158"/>
      <c r="J130" s="159"/>
      <c r="K130" s="160">
        <v>0</v>
      </c>
      <c r="L130" s="296">
        <f t="shared" si="27"/>
        <v>0</v>
      </c>
      <c r="M130" s="7" t="str">
        <f t="shared" si="16"/>
        <v/>
      </c>
      <c r="N130" s="155"/>
    </row>
    <row r="131" spans="1:44" s="30" customFormat="1" ht="15.75" customHeight="1">
      <c r="A131" s="28">
        <v>520</v>
      </c>
      <c r="B131" s="149"/>
      <c r="C131" s="156">
        <v>4025</v>
      </c>
      <c r="D131" s="201" t="s">
        <v>739</v>
      </c>
      <c r="E131" s="296">
        <f t="shared" si="26"/>
        <v>0</v>
      </c>
      <c r="F131" s="158"/>
      <c r="G131" s="159"/>
      <c r="H131" s="160">
        <v>0</v>
      </c>
      <c r="I131" s="158"/>
      <c r="J131" s="159"/>
      <c r="K131" s="160">
        <v>0</v>
      </c>
      <c r="L131" s="296">
        <f t="shared" si="27"/>
        <v>0</v>
      </c>
      <c r="M131" s="7" t="str">
        <f t="shared" si="16"/>
        <v/>
      </c>
      <c r="N131" s="155"/>
    </row>
    <row r="132" spans="1:44" s="30" customFormat="1" ht="15.75" customHeight="1">
      <c r="A132" s="28">
        <v>521</v>
      </c>
      <c r="B132" s="149"/>
      <c r="C132" s="156">
        <v>4026</v>
      </c>
      <c r="D132" s="201" t="s">
        <v>740</v>
      </c>
      <c r="E132" s="296">
        <f t="shared" si="26"/>
        <v>0</v>
      </c>
      <c r="F132" s="158"/>
      <c r="G132" s="159"/>
      <c r="H132" s="160">
        <v>0</v>
      </c>
      <c r="I132" s="158"/>
      <c r="J132" s="159"/>
      <c r="K132" s="160">
        <v>0</v>
      </c>
      <c r="L132" s="296">
        <f t="shared" si="27"/>
        <v>0</v>
      </c>
      <c r="M132" s="7" t="str">
        <f t="shared" si="16"/>
        <v/>
      </c>
      <c r="N132" s="155"/>
    </row>
    <row r="133" spans="1:44" s="30" customFormat="1" ht="15.75" customHeight="1">
      <c r="A133" s="28">
        <v>522</v>
      </c>
      <c r="B133" s="149"/>
      <c r="C133" s="156">
        <v>4029</v>
      </c>
      <c r="D133" s="201" t="s">
        <v>741</v>
      </c>
      <c r="E133" s="296">
        <f t="shared" si="26"/>
        <v>0</v>
      </c>
      <c r="F133" s="158"/>
      <c r="G133" s="159"/>
      <c r="H133" s="160">
        <v>0</v>
      </c>
      <c r="I133" s="158"/>
      <c r="J133" s="159"/>
      <c r="K133" s="160">
        <v>0</v>
      </c>
      <c r="L133" s="296">
        <f t="shared" si="27"/>
        <v>0</v>
      </c>
      <c r="M133" s="7" t="str">
        <f t="shared" si="16"/>
        <v/>
      </c>
      <c r="N133" s="155"/>
    </row>
    <row r="134" spans="1:44" s="35" customFormat="1" ht="15.75" customHeight="1">
      <c r="A134" s="28">
        <v>523</v>
      </c>
      <c r="B134" s="149"/>
      <c r="C134" s="156">
        <v>4030</v>
      </c>
      <c r="D134" s="201" t="s">
        <v>742</v>
      </c>
      <c r="E134" s="296">
        <f t="shared" si="26"/>
        <v>0</v>
      </c>
      <c r="F134" s="158"/>
      <c r="G134" s="159"/>
      <c r="H134" s="160">
        <v>0</v>
      </c>
      <c r="I134" s="158"/>
      <c r="J134" s="159"/>
      <c r="K134" s="160">
        <v>0</v>
      </c>
      <c r="L134" s="296">
        <f t="shared" si="27"/>
        <v>0</v>
      </c>
      <c r="M134" s="7" t="str">
        <f t="shared" si="16"/>
        <v/>
      </c>
      <c r="N134" s="155"/>
      <c r="O134" s="31"/>
      <c r="P134" s="32"/>
      <c r="Q134" s="32"/>
      <c r="R134" s="31"/>
      <c r="S134" s="32"/>
      <c r="T134" s="32"/>
      <c r="U134" s="31"/>
      <c r="V134" s="32"/>
      <c r="W134" s="32"/>
      <c r="X134" s="31"/>
      <c r="Y134" s="32"/>
      <c r="Z134" s="32"/>
      <c r="AA134" s="34"/>
      <c r="AB134" s="32"/>
      <c r="AC134" s="32"/>
      <c r="AD134" s="31"/>
      <c r="AE134" s="32"/>
      <c r="AF134" s="32"/>
      <c r="AG134" s="31"/>
      <c r="AH134" s="32"/>
      <c r="AI134" s="31"/>
      <c r="AJ134" s="34"/>
      <c r="AK134" s="31"/>
      <c r="AL134" s="31"/>
      <c r="AM134" s="32"/>
      <c r="AN134" s="32"/>
      <c r="AO134" s="31"/>
      <c r="AP134" s="32"/>
      <c r="AR134" s="32"/>
    </row>
    <row r="135" spans="1:44" s="35" customFormat="1" ht="15.75" customHeight="1">
      <c r="A135" s="28">
        <v>523</v>
      </c>
      <c r="B135" s="149"/>
      <c r="C135" s="156">
        <v>4039</v>
      </c>
      <c r="D135" s="201" t="s">
        <v>265</v>
      </c>
      <c r="E135" s="296">
        <f t="shared" si="26"/>
        <v>0</v>
      </c>
      <c r="F135" s="158"/>
      <c r="G135" s="159"/>
      <c r="H135" s="160">
        <v>0</v>
      </c>
      <c r="I135" s="158"/>
      <c r="J135" s="159"/>
      <c r="K135" s="160">
        <v>0</v>
      </c>
      <c r="L135" s="296">
        <f t="shared" si="27"/>
        <v>0</v>
      </c>
      <c r="M135" s="7" t="str">
        <f t="shared" si="16"/>
        <v/>
      </c>
      <c r="N135" s="155"/>
      <c r="O135" s="31"/>
      <c r="P135" s="32"/>
      <c r="Q135" s="32"/>
      <c r="R135" s="31"/>
      <c r="S135" s="32"/>
      <c r="T135" s="32"/>
      <c r="U135" s="31"/>
      <c r="V135" s="32"/>
      <c r="W135" s="32"/>
      <c r="X135" s="31"/>
      <c r="Y135" s="32"/>
      <c r="Z135" s="32"/>
      <c r="AA135" s="34"/>
      <c r="AB135" s="32"/>
      <c r="AC135" s="32"/>
      <c r="AD135" s="31"/>
      <c r="AE135" s="32"/>
      <c r="AF135" s="32"/>
      <c r="AG135" s="31"/>
      <c r="AH135" s="32"/>
      <c r="AI135" s="31"/>
      <c r="AJ135" s="34"/>
      <c r="AK135" s="31"/>
      <c r="AL135" s="31"/>
      <c r="AM135" s="32"/>
      <c r="AN135" s="32"/>
      <c r="AO135" s="31"/>
      <c r="AP135" s="32"/>
      <c r="AR135" s="32"/>
    </row>
    <row r="136" spans="1:44" s="35" customFormat="1" ht="15.75" customHeight="1">
      <c r="A136" s="28">
        <v>524</v>
      </c>
      <c r="B136" s="149"/>
      <c r="C136" s="156">
        <v>4040</v>
      </c>
      <c r="D136" s="201" t="s">
        <v>743</v>
      </c>
      <c r="E136" s="296">
        <f t="shared" si="26"/>
        <v>0</v>
      </c>
      <c r="F136" s="158"/>
      <c r="G136" s="159"/>
      <c r="H136" s="160">
        <v>0</v>
      </c>
      <c r="I136" s="158"/>
      <c r="J136" s="159"/>
      <c r="K136" s="160">
        <v>0</v>
      </c>
      <c r="L136" s="296">
        <f t="shared" si="27"/>
        <v>0</v>
      </c>
      <c r="M136" s="7" t="str">
        <f t="shared" si="16"/>
        <v/>
      </c>
      <c r="N136" s="155"/>
      <c r="O136" s="31"/>
      <c r="P136" s="32"/>
      <c r="Q136" s="32"/>
      <c r="R136" s="31"/>
      <c r="S136" s="32"/>
      <c r="T136" s="32"/>
      <c r="U136" s="31"/>
      <c r="V136" s="32"/>
      <c r="W136" s="32"/>
      <c r="X136" s="31"/>
      <c r="Y136" s="32"/>
      <c r="Z136" s="32"/>
      <c r="AA136" s="34"/>
      <c r="AB136" s="32"/>
      <c r="AC136" s="32"/>
      <c r="AD136" s="31"/>
      <c r="AE136" s="32"/>
      <c r="AF136" s="32"/>
      <c r="AG136" s="31"/>
      <c r="AH136" s="32"/>
      <c r="AI136" s="31"/>
      <c r="AJ136" s="34"/>
      <c r="AK136" s="31"/>
      <c r="AL136" s="31"/>
      <c r="AM136" s="32"/>
      <c r="AN136" s="32"/>
      <c r="AO136" s="31"/>
      <c r="AP136" s="32"/>
      <c r="AR136" s="32"/>
    </row>
    <row r="137" spans="1:44" s="35" customFormat="1" ht="15.75" customHeight="1">
      <c r="A137" s="28">
        <v>526</v>
      </c>
      <c r="B137" s="149"/>
      <c r="C137" s="162">
        <v>4072</v>
      </c>
      <c r="D137" s="202" t="s">
        <v>744</v>
      </c>
      <c r="E137" s="288">
        <f t="shared" si="26"/>
        <v>0</v>
      </c>
      <c r="F137" s="173"/>
      <c r="G137" s="174"/>
      <c r="H137" s="175">
        <v>0</v>
      </c>
      <c r="I137" s="173"/>
      <c r="J137" s="174"/>
      <c r="K137" s="175">
        <v>0</v>
      </c>
      <c r="L137" s="288">
        <f t="shared" si="27"/>
        <v>0</v>
      </c>
      <c r="M137" s="7" t="str">
        <f t="shared" si="16"/>
        <v/>
      </c>
      <c r="N137" s="155"/>
      <c r="O137" s="31"/>
      <c r="P137" s="32"/>
      <c r="Q137" s="32"/>
      <c r="R137" s="31"/>
      <c r="S137" s="32"/>
      <c r="T137" s="32"/>
      <c r="U137" s="31"/>
      <c r="V137" s="32"/>
      <c r="W137" s="32"/>
      <c r="X137" s="31"/>
      <c r="Y137" s="32"/>
      <c r="Z137" s="32"/>
      <c r="AA137" s="34"/>
      <c r="AB137" s="32"/>
      <c r="AC137" s="32"/>
      <c r="AD137" s="31"/>
      <c r="AE137" s="32"/>
      <c r="AF137" s="32"/>
      <c r="AG137" s="31"/>
      <c r="AH137" s="32"/>
      <c r="AI137" s="31"/>
      <c r="AJ137" s="34"/>
      <c r="AK137" s="31"/>
      <c r="AL137" s="31"/>
      <c r="AM137" s="32"/>
      <c r="AN137" s="32"/>
      <c r="AO137" s="31"/>
      <c r="AP137" s="32"/>
      <c r="AR137" s="32"/>
    </row>
    <row r="138" spans="1:44" s="15" customFormat="1" ht="18.75" customHeight="1">
      <c r="A138" s="22">
        <v>540</v>
      </c>
      <c r="B138" s="167">
        <v>4100</v>
      </c>
      <c r="C138" s="147" t="s">
        <v>745</v>
      </c>
      <c r="D138" s="183"/>
      <c r="E138" s="1377">
        <f t="shared" si="26"/>
        <v>0</v>
      </c>
      <c r="F138" s="1479">
        <v>0</v>
      </c>
      <c r="G138" s="190"/>
      <c r="H138" s="1481">
        <v>0</v>
      </c>
      <c r="I138" s="1479">
        <v>0</v>
      </c>
      <c r="J138" s="190"/>
      <c r="K138" s="1481">
        <v>0</v>
      </c>
      <c r="L138" s="1377">
        <f t="shared" si="27"/>
        <v>0</v>
      </c>
      <c r="M138" s="7" t="str">
        <f t="shared" si="16"/>
        <v/>
      </c>
      <c r="N138" s="155"/>
    </row>
    <row r="139" spans="1:44" s="15" customFormat="1" ht="18.75" customHeight="1">
      <c r="A139" s="22">
        <v>550</v>
      </c>
      <c r="B139" s="167">
        <v>4200</v>
      </c>
      <c r="C139" s="147" t="s">
        <v>746</v>
      </c>
      <c r="D139" s="183"/>
      <c r="E139" s="1377">
        <f t="shared" si="26"/>
        <v>0</v>
      </c>
      <c r="F139" s="189"/>
      <c r="G139" s="190"/>
      <c r="H139" s="1481">
        <v>0</v>
      </c>
      <c r="I139" s="189"/>
      <c r="J139" s="190"/>
      <c r="K139" s="1481">
        <v>0</v>
      </c>
      <c r="L139" s="1377">
        <f t="shared" si="27"/>
        <v>0</v>
      </c>
      <c r="M139" s="7" t="str">
        <f t="shared" si="16"/>
        <v/>
      </c>
      <c r="N139" s="155"/>
    </row>
    <row r="140" spans="1:44" s="15" customFormat="1" ht="18.75" customHeight="1">
      <c r="A140" s="22">
        <v>560</v>
      </c>
      <c r="B140" s="167">
        <v>4500</v>
      </c>
      <c r="C140" s="147" t="s">
        <v>336</v>
      </c>
      <c r="D140" s="183"/>
      <c r="E140" s="1377">
        <f t="shared" ref="E140:L140" si="28">SUM(E141:E142)</f>
        <v>0</v>
      </c>
      <c r="F140" s="168">
        <f t="shared" si="28"/>
        <v>0</v>
      </c>
      <c r="G140" s="169">
        <f t="shared" si="28"/>
        <v>0</v>
      </c>
      <c r="H140" s="170">
        <f>SUM(H141:H142)</f>
        <v>0</v>
      </c>
      <c r="I140" s="168">
        <f t="shared" si="28"/>
        <v>0</v>
      </c>
      <c r="J140" s="169">
        <f t="shared" si="28"/>
        <v>0</v>
      </c>
      <c r="K140" s="170">
        <f>SUM(K141:K142)</f>
        <v>0</v>
      </c>
      <c r="L140" s="1377">
        <f t="shared" si="28"/>
        <v>0</v>
      </c>
      <c r="M140" s="7" t="str">
        <f t="shared" si="16"/>
        <v/>
      </c>
      <c r="N140" s="155"/>
    </row>
    <row r="141" spans="1:44" ht="18.75" customHeight="1">
      <c r="A141" s="23">
        <v>565</v>
      </c>
      <c r="B141" s="149"/>
      <c r="C141" s="150">
        <v>4501</v>
      </c>
      <c r="D141" s="203" t="s">
        <v>337</v>
      </c>
      <c r="E141" s="282">
        <f>F141+G141+H141</f>
        <v>0</v>
      </c>
      <c r="F141" s="152"/>
      <c r="G141" s="153"/>
      <c r="H141" s="154">
        <v>0</v>
      </c>
      <c r="I141" s="152"/>
      <c r="J141" s="153"/>
      <c r="K141" s="154">
        <v>0</v>
      </c>
      <c r="L141" s="282">
        <f>I141+J141+K141</f>
        <v>0</v>
      </c>
      <c r="M141" s="7" t="str">
        <f t="shared" si="16"/>
        <v/>
      </c>
      <c r="N141" s="155"/>
    </row>
    <row r="142" spans="1:44" ht="18.75" customHeight="1">
      <c r="A142" s="23">
        <v>570</v>
      </c>
      <c r="B142" s="149"/>
      <c r="C142" s="162">
        <v>4503</v>
      </c>
      <c r="D142" s="204" t="s">
        <v>338</v>
      </c>
      <c r="E142" s="288">
        <f>F142+G142+H142</f>
        <v>0</v>
      </c>
      <c r="F142" s="173"/>
      <c r="G142" s="174"/>
      <c r="H142" s="175">
        <v>0</v>
      </c>
      <c r="I142" s="173"/>
      <c r="J142" s="174"/>
      <c r="K142" s="175">
        <v>0</v>
      </c>
      <c r="L142" s="288">
        <f>I142+J142+K142</f>
        <v>0</v>
      </c>
      <c r="M142" s="7" t="str">
        <f t="shared" si="16"/>
        <v/>
      </c>
      <c r="N142" s="155"/>
    </row>
    <row r="143" spans="1:44" s="15" customFormat="1" ht="18.75" customHeight="1">
      <c r="A143" s="22">
        <v>575</v>
      </c>
      <c r="B143" s="167">
        <v>4600</v>
      </c>
      <c r="C143" s="147" t="s">
        <v>339</v>
      </c>
      <c r="D143" s="183"/>
      <c r="E143" s="1377">
        <f t="shared" ref="E143:L143" si="29">SUM(E144:E151)</f>
        <v>0</v>
      </c>
      <c r="F143" s="168">
        <f t="shared" si="29"/>
        <v>0</v>
      </c>
      <c r="G143" s="169">
        <f t="shared" si="29"/>
        <v>0</v>
      </c>
      <c r="H143" s="170">
        <f>SUM(H144:H151)</f>
        <v>0</v>
      </c>
      <c r="I143" s="168">
        <f t="shared" si="29"/>
        <v>0</v>
      </c>
      <c r="J143" s="169">
        <f t="shared" si="29"/>
        <v>0</v>
      </c>
      <c r="K143" s="170">
        <f>SUM(K144:K151)</f>
        <v>0</v>
      </c>
      <c r="L143" s="1377">
        <f t="shared" si="29"/>
        <v>0</v>
      </c>
      <c r="M143" s="7" t="str">
        <f t="shared" si="16"/>
        <v/>
      </c>
      <c r="N143" s="155"/>
    </row>
    <row r="144" spans="1:44" ht="18.75" customHeight="1">
      <c r="A144" s="23">
        <v>580</v>
      </c>
      <c r="B144" s="149"/>
      <c r="C144" s="150">
        <v>4610</v>
      </c>
      <c r="D144" s="205" t="s">
        <v>906</v>
      </c>
      <c r="E144" s="282">
        <f t="shared" ref="E144:E151" si="30">F144+G144+H144</f>
        <v>0</v>
      </c>
      <c r="F144" s="152"/>
      <c r="G144" s="153"/>
      <c r="H144" s="154">
        <v>0</v>
      </c>
      <c r="I144" s="152"/>
      <c r="J144" s="153"/>
      <c r="K144" s="154">
        <v>0</v>
      </c>
      <c r="L144" s="282">
        <f t="shared" ref="L144:L151" si="31">I144+J144+K144</f>
        <v>0</v>
      </c>
      <c r="M144" s="7" t="str">
        <f t="shared" si="16"/>
        <v/>
      </c>
      <c r="N144" s="155"/>
    </row>
    <row r="145" spans="1:14" ht="18.75" customHeight="1">
      <c r="A145" s="23">
        <v>585</v>
      </c>
      <c r="B145" s="149"/>
      <c r="C145" s="156">
        <v>4620</v>
      </c>
      <c r="D145" s="197" t="s">
        <v>907</v>
      </c>
      <c r="E145" s="296">
        <f t="shared" si="30"/>
        <v>0</v>
      </c>
      <c r="F145" s="158"/>
      <c r="G145" s="159"/>
      <c r="H145" s="160">
        <v>0</v>
      </c>
      <c r="I145" s="158"/>
      <c r="J145" s="159"/>
      <c r="K145" s="160">
        <v>0</v>
      </c>
      <c r="L145" s="296">
        <f t="shared" si="31"/>
        <v>0</v>
      </c>
      <c r="M145" s="7" t="str">
        <f t="shared" si="16"/>
        <v/>
      </c>
      <c r="N145" s="155"/>
    </row>
    <row r="146" spans="1:14" ht="18.75" customHeight="1">
      <c r="A146" s="23">
        <v>590</v>
      </c>
      <c r="B146" s="149"/>
      <c r="C146" s="156">
        <v>4630</v>
      </c>
      <c r="D146" s="197" t="s">
        <v>908</v>
      </c>
      <c r="E146" s="296">
        <f t="shared" si="30"/>
        <v>0</v>
      </c>
      <c r="F146" s="158"/>
      <c r="G146" s="159"/>
      <c r="H146" s="160">
        <v>0</v>
      </c>
      <c r="I146" s="158"/>
      <c r="J146" s="159"/>
      <c r="K146" s="160">
        <v>0</v>
      </c>
      <c r="L146" s="296">
        <f t="shared" si="31"/>
        <v>0</v>
      </c>
      <c r="M146" s="7" t="str">
        <f t="shared" si="16"/>
        <v/>
      </c>
      <c r="N146" s="155"/>
    </row>
    <row r="147" spans="1:14" ht="18.75" customHeight="1">
      <c r="A147" s="23">
        <v>595</v>
      </c>
      <c r="B147" s="149"/>
      <c r="C147" s="156">
        <v>4640</v>
      </c>
      <c r="D147" s="197" t="s">
        <v>909</v>
      </c>
      <c r="E147" s="296">
        <f t="shared" si="30"/>
        <v>0</v>
      </c>
      <c r="F147" s="158"/>
      <c r="G147" s="159"/>
      <c r="H147" s="160">
        <v>0</v>
      </c>
      <c r="I147" s="158"/>
      <c r="J147" s="159"/>
      <c r="K147" s="160">
        <v>0</v>
      </c>
      <c r="L147" s="296">
        <f t="shared" si="31"/>
        <v>0</v>
      </c>
      <c r="M147" s="7" t="str">
        <f t="shared" si="16"/>
        <v/>
      </c>
      <c r="N147" s="155"/>
    </row>
    <row r="148" spans="1:14" ht="18.75" customHeight="1">
      <c r="A148" s="23">
        <v>600</v>
      </c>
      <c r="B148" s="149"/>
      <c r="C148" s="156">
        <v>4650</v>
      </c>
      <c r="D148" s="197" t="s">
        <v>910</v>
      </c>
      <c r="E148" s="296">
        <f t="shared" si="30"/>
        <v>0</v>
      </c>
      <c r="F148" s="158"/>
      <c r="G148" s="159"/>
      <c r="H148" s="160">
        <v>0</v>
      </c>
      <c r="I148" s="158"/>
      <c r="J148" s="159"/>
      <c r="K148" s="160">
        <v>0</v>
      </c>
      <c r="L148" s="296">
        <f t="shared" si="31"/>
        <v>0</v>
      </c>
      <c r="M148" s="7" t="str">
        <f t="shared" si="16"/>
        <v/>
      </c>
      <c r="N148" s="155"/>
    </row>
    <row r="149" spans="1:14" ht="18.75" customHeight="1">
      <c r="A149" s="23">
        <v>605</v>
      </c>
      <c r="B149" s="149"/>
      <c r="C149" s="156">
        <v>4660</v>
      </c>
      <c r="D149" s="197" t="s">
        <v>911</v>
      </c>
      <c r="E149" s="296">
        <f t="shared" si="30"/>
        <v>0</v>
      </c>
      <c r="F149" s="158"/>
      <c r="G149" s="159"/>
      <c r="H149" s="160">
        <v>0</v>
      </c>
      <c r="I149" s="158"/>
      <c r="J149" s="159"/>
      <c r="K149" s="160">
        <v>0</v>
      </c>
      <c r="L149" s="296">
        <f t="shared" si="31"/>
        <v>0</v>
      </c>
      <c r="M149" s="7" t="str">
        <f t="shared" si="16"/>
        <v/>
      </c>
      <c r="N149" s="155"/>
    </row>
    <row r="150" spans="1:14" ht="18.75" customHeight="1">
      <c r="A150" s="23">
        <v>610</v>
      </c>
      <c r="B150" s="149"/>
      <c r="C150" s="156">
        <v>4670</v>
      </c>
      <c r="D150" s="197" t="s">
        <v>912</v>
      </c>
      <c r="E150" s="296">
        <f t="shared" si="30"/>
        <v>0</v>
      </c>
      <c r="F150" s="158"/>
      <c r="G150" s="159"/>
      <c r="H150" s="160">
        <v>0</v>
      </c>
      <c r="I150" s="158"/>
      <c r="J150" s="159"/>
      <c r="K150" s="160">
        <v>0</v>
      </c>
      <c r="L150" s="296">
        <f t="shared" si="31"/>
        <v>0</v>
      </c>
      <c r="M150" s="7" t="str">
        <f t="shared" si="16"/>
        <v/>
      </c>
      <c r="N150" s="155"/>
    </row>
    <row r="151" spans="1:14" ht="18.75" customHeight="1">
      <c r="A151" s="23">
        <v>615</v>
      </c>
      <c r="B151" s="149"/>
      <c r="C151" s="162">
        <v>4680</v>
      </c>
      <c r="D151" s="206" t="s">
        <v>913</v>
      </c>
      <c r="E151" s="288">
        <f t="shared" si="30"/>
        <v>0</v>
      </c>
      <c r="F151" s="173"/>
      <c r="G151" s="174"/>
      <c r="H151" s="175">
        <v>0</v>
      </c>
      <c r="I151" s="173"/>
      <c r="J151" s="174"/>
      <c r="K151" s="175">
        <v>0</v>
      </c>
      <c r="L151" s="288">
        <f t="shared" si="31"/>
        <v>0</v>
      </c>
      <c r="M151" s="7" t="str">
        <f t="shared" si="16"/>
        <v/>
      </c>
      <c r="N151" s="155"/>
    </row>
    <row r="152" spans="1:14" s="15" customFormat="1" ht="18.75" customHeight="1">
      <c r="A152" s="22">
        <v>575</v>
      </c>
      <c r="B152" s="167">
        <v>4700</v>
      </c>
      <c r="C152" s="147" t="s">
        <v>1998</v>
      </c>
      <c r="D152" s="183"/>
      <c r="E152" s="1377">
        <f t="shared" ref="E152:L152" si="32">SUM(E153:E160)</f>
        <v>0</v>
      </c>
      <c r="F152" s="168">
        <f t="shared" si="32"/>
        <v>0</v>
      </c>
      <c r="G152" s="169">
        <f t="shared" si="32"/>
        <v>0</v>
      </c>
      <c r="H152" s="170">
        <f>SUM(H153:H160)</f>
        <v>0</v>
      </c>
      <c r="I152" s="168">
        <f t="shared" si="32"/>
        <v>0</v>
      </c>
      <c r="J152" s="169">
        <f t="shared" si="32"/>
        <v>0</v>
      </c>
      <c r="K152" s="170">
        <f>SUM(K153:K160)</f>
        <v>0</v>
      </c>
      <c r="L152" s="1377">
        <f t="shared" si="32"/>
        <v>0</v>
      </c>
      <c r="M152" s="7" t="str">
        <f t="shared" si="16"/>
        <v/>
      </c>
      <c r="N152" s="155"/>
    </row>
    <row r="153" spans="1:14" ht="31.5">
      <c r="A153" s="23">
        <v>580</v>
      </c>
      <c r="B153" s="149"/>
      <c r="C153" s="150">
        <v>4743</v>
      </c>
      <c r="D153" s="205" t="s">
        <v>1999</v>
      </c>
      <c r="E153" s="282">
        <f t="shared" ref="E153:E160" si="33">F153+G153+H153</f>
        <v>0</v>
      </c>
      <c r="F153" s="152"/>
      <c r="G153" s="153"/>
      <c r="H153" s="154">
        <v>0</v>
      </c>
      <c r="I153" s="152"/>
      <c r="J153" s="153"/>
      <c r="K153" s="154">
        <v>0</v>
      </c>
      <c r="L153" s="282">
        <f t="shared" ref="L153:L160" si="34">I153+J153+K153</f>
        <v>0</v>
      </c>
      <c r="M153" s="7" t="str">
        <f t="shared" si="16"/>
        <v/>
      </c>
      <c r="N153" s="155"/>
    </row>
    <row r="154" spans="1:14" ht="31.5">
      <c r="A154" s="23">
        <v>585</v>
      </c>
      <c r="B154" s="149"/>
      <c r="C154" s="156">
        <v>4744</v>
      </c>
      <c r="D154" s="197" t="s">
        <v>2000</v>
      </c>
      <c r="E154" s="296">
        <f t="shared" si="33"/>
        <v>0</v>
      </c>
      <c r="F154" s="158"/>
      <c r="G154" s="159"/>
      <c r="H154" s="160">
        <v>0</v>
      </c>
      <c r="I154" s="158"/>
      <c r="J154" s="159"/>
      <c r="K154" s="160">
        <v>0</v>
      </c>
      <c r="L154" s="296">
        <f t="shared" si="34"/>
        <v>0</v>
      </c>
      <c r="M154" s="7" t="str">
        <f t="shared" si="16"/>
        <v/>
      </c>
      <c r="N154" s="155"/>
    </row>
    <row r="155" spans="1:14" ht="31.5">
      <c r="A155" s="23">
        <v>590</v>
      </c>
      <c r="B155" s="149"/>
      <c r="C155" s="156">
        <v>4745</v>
      </c>
      <c r="D155" s="197" t="s">
        <v>2001</v>
      </c>
      <c r="E155" s="296">
        <f t="shared" si="33"/>
        <v>0</v>
      </c>
      <c r="F155" s="158"/>
      <c r="G155" s="159"/>
      <c r="H155" s="160">
        <v>0</v>
      </c>
      <c r="I155" s="158"/>
      <c r="J155" s="159"/>
      <c r="K155" s="160">
        <v>0</v>
      </c>
      <c r="L155" s="296">
        <f t="shared" si="34"/>
        <v>0</v>
      </c>
      <c r="M155" s="7" t="str">
        <f t="shared" si="16"/>
        <v/>
      </c>
      <c r="N155" s="155"/>
    </row>
    <row r="156" spans="1:14" ht="31.5">
      <c r="A156" s="23">
        <v>595</v>
      </c>
      <c r="B156" s="149"/>
      <c r="C156" s="156">
        <v>4749</v>
      </c>
      <c r="D156" s="197" t="s">
        <v>2002</v>
      </c>
      <c r="E156" s="296">
        <f t="shared" si="33"/>
        <v>0</v>
      </c>
      <c r="F156" s="158"/>
      <c r="G156" s="159"/>
      <c r="H156" s="160">
        <v>0</v>
      </c>
      <c r="I156" s="158"/>
      <c r="J156" s="159"/>
      <c r="K156" s="160">
        <v>0</v>
      </c>
      <c r="L156" s="296">
        <f t="shared" si="34"/>
        <v>0</v>
      </c>
      <c r="M156" s="7" t="str">
        <f t="shared" si="16"/>
        <v/>
      </c>
      <c r="N156" s="155"/>
    </row>
    <row r="157" spans="1:14" ht="31.5">
      <c r="A157" s="23">
        <v>600</v>
      </c>
      <c r="B157" s="149"/>
      <c r="C157" s="156">
        <v>4751</v>
      </c>
      <c r="D157" s="197" t="s">
        <v>2003</v>
      </c>
      <c r="E157" s="296">
        <f t="shared" si="33"/>
        <v>0</v>
      </c>
      <c r="F157" s="158"/>
      <c r="G157" s="159"/>
      <c r="H157" s="160">
        <v>0</v>
      </c>
      <c r="I157" s="158"/>
      <c r="J157" s="159"/>
      <c r="K157" s="160">
        <v>0</v>
      </c>
      <c r="L157" s="296">
        <f t="shared" si="34"/>
        <v>0</v>
      </c>
      <c r="M157" s="7" t="str">
        <f t="shared" si="16"/>
        <v/>
      </c>
      <c r="N157" s="155"/>
    </row>
    <row r="158" spans="1:14" ht="31.5">
      <c r="A158" s="23">
        <v>605</v>
      </c>
      <c r="B158" s="149"/>
      <c r="C158" s="156">
        <v>4752</v>
      </c>
      <c r="D158" s="197" t="s">
        <v>2004</v>
      </c>
      <c r="E158" s="296">
        <f t="shared" si="33"/>
        <v>0</v>
      </c>
      <c r="F158" s="158"/>
      <c r="G158" s="159"/>
      <c r="H158" s="160">
        <v>0</v>
      </c>
      <c r="I158" s="158"/>
      <c r="J158" s="159"/>
      <c r="K158" s="160">
        <v>0</v>
      </c>
      <c r="L158" s="296">
        <f t="shared" si="34"/>
        <v>0</v>
      </c>
      <c r="M158" s="7" t="str">
        <f t="shared" ref="M158:M169" si="35">(IF($E158&lt;&gt;0,$M$2,IF($L158&lt;&gt;0,$M$2,"")))</f>
        <v/>
      </c>
      <c r="N158" s="155"/>
    </row>
    <row r="159" spans="1:14" ht="31.5">
      <c r="A159" s="23">
        <v>610</v>
      </c>
      <c r="B159" s="149"/>
      <c r="C159" s="156">
        <v>4753</v>
      </c>
      <c r="D159" s="197" t="s">
        <v>2005</v>
      </c>
      <c r="E159" s="296">
        <f t="shared" si="33"/>
        <v>0</v>
      </c>
      <c r="F159" s="158"/>
      <c r="G159" s="159"/>
      <c r="H159" s="160">
        <v>0</v>
      </c>
      <c r="I159" s="158"/>
      <c r="J159" s="159"/>
      <c r="K159" s="160">
        <v>0</v>
      </c>
      <c r="L159" s="296">
        <f t="shared" si="34"/>
        <v>0</v>
      </c>
      <c r="M159" s="7" t="str">
        <f t="shared" si="35"/>
        <v/>
      </c>
      <c r="N159" s="155"/>
    </row>
    <row r="160" spans="1:14" ht="31.5">
      <c r="A160" s="23">
        <v>615</v>
      </c>
      <c r="B160" s="149"/>
      <c r="C160" s="162">
        <v>4759</v>
      </c>
      <c r="D160" s="206" t="s">
        <v>2006</v>
      </c>
      <c r="E160" s="288">
        <f t="shared" si="33"/>
        <v>0</v>
      </c>
      <c r="F160" s="173"/>
      <c r="G160" s="174"/>
      <c r="H160" s="175">
        <v>0</v>
      </c>
      <c r="I160" s="173"/>
      <c r="J160" s="174"/>
      <c r="K160" s="175">
        <v>0</v>
      </c>
      <c r="L160" s="288">
        <f t="shared" si="34"/>
        <v>0</v>
      </c>
      <c r="M160" s="7" t="str">
        <f t="shared" si="35"/>
        <v/>
      </c>
      <c r="N160" s="155"/>
    </row>
    <row r="161" spans="1:14" s="15" customFormat="1" ht="18.75" customHeight="1">
      <c r="A161" s="22">
        <v>575</v>
      </c>
      <c r="B161" s="167">
        <v>4800</v>
      </c>
      <c r="C161" s="147" t="s">
        <v>266</v>
      </c>
      <c r="D161" s="183"/>
      <c r="E161" s="1377">
        <f t="shared" ref="E161:L161" si="36">SUM(E162:E169)</f>
        <v>0</v>
      </c>
      <c r="F161" s="168">
        <f t="shared" si="36"/>
        <v>0</v>
      </c>
      <c r="G161" s="169">
        <f t="shared" si="36"/>
        <v>0</v>
      </c>
      <c r="H161" s="170">
        <f>SUM(H162:H169)</f>
        <v>0</v>
      </c>
      <c r="I161" s="168">
        <f t="shared" si="36"/>
        <v>0</v>
      </c>
      <c r="J161" s="169">
        <f t="shared" si="36"/>
        <v>0</v>
      </c>
      <c r="K161" s="170">
        <f>SUM(K162:K169)</f>
        <v>0</v>
      </c>
      <c r="L161" s="1377">
        <f t="shared" si="36"/>
        <v>0</v>
      </c>
      <c r="M161" s="7" t="str">
        <f t="shared" si="35"/>
        <v/>
      </c>
      <c r="N161" s="155"/>
    </row>
    <row r="162" spans="1:14" ht="18.75" customHeight="1">
      <c r="A162" s="23">
        <v>580</v>
      </c>
      <c r="B162" s="149"/>
      <c r="C162" s="150">
        <v>4810</v>
      </c>
      <c r="D162" s="205" t="s">
        <v>267</v>
      </c>
      <c r="E162" s="282">
        <f t="shared" ref="E162:E169" si="37">F162+G162+H162</f>
        <v>0</v>
      </c>
      <c r="F162" s="152"/>
      <c r="G162" s="153"/>
      <c r="H162" s="154">
        <v>0</v>
      </c>
      <c r="I162" s="152"/>
      <c r="J162" s="153"/>
      <c r="K162" s="154">
        <v>0</v>
      </c>
      <c r="L162" s="282">
        <f t="shared" ref="L162:L169" si="38">I162+J162+K162</f>
        <v>0</v>
      </c>
      <c r="M162" s="7" t="str">
        <f t="shared" si="35"/>
        <v/>
      </c>
      <c r="N162" s="155"/>
    </row>
    <row r="163" spans="1:14" ht="18.75" customHeight="1">
      <c r="A163" s="23">
        <v>585</v>
      </c>
      <c r="B163" s="149"/>
      <c r="C163" s="156">
        <v>4820</v>
      </c>
      <c r="D163" s="197" t="s">
        <v>914</v>
      </c>
      <c r="E163" s="296">
        <f t="shared" si="37"/>
        <v>0</v>
      </c>
      <c r="F163" s="158"/>
      <c r="G163" s="159"/>
      <c r="H163" s="160">
        <v>0</v>
      </c>
      <c r="I163" s="158"/>
      <c r="J163" s="159"/>
      <c r="K163" s="160">
        <v>0</v>
      </c>
      <c r="L163" s="296">
        <f t="shared" si="38"/>
        <v>0</v>
      </c>
      <c r="M163" s="7" t="str">
        <f t="shared" si="35"/>
        <v/>
      </c>
      <c r="N163" s="155"/>
    </row>
    <row r="164" spans="1:14" ht="18.75" customHeight="1">
      <c r="A164" s="23">
        <v>590</v>
      </c>
      <c r="B164" s="149"/>
      <c r="C164" s="156">
        <v>4830</v>
      </c>
      <c r="D164" s="197" t="s">
        <v>268</v>
      </c>
      <c r="E164" s="296">
        <f t="shared" si="37"/>
        <v>0</v>
      </c>
      <c r="F164" s="158"/>
      <c r="G164" s="159"/>
      <c r="H164" s="160">
        <v>0</v>
      </c>
      <c r="I164" s="158"/>
      <c r="J164" s="159"/>
      <c r="K164" s="160">
        <v>0</v>
      </c>
      <c r="L164" s="296">
        <f t="shared" si="38"/>
        <v>0</v>
      </c>
      <c r="M164" s="7" t="str">
        <f t="shared" si="35"/>
        <v/>
      </c>
      <c r="N164" s="155"/>
    </row>
    <row r="165" spans="1:14" ht="18.75" customHeight="1">
      <c r="A165" s="23">
        <v>595</v>
      </c>
      <c r="B165" s="149"/>
      <c r="C165" s="156">
        <v>4840</v>
      </c>
      <c r="D165" s="197" t="s">
        <v>269</v>
      </c>
      <c r="E165" s="296">
        <f t="shared" si="37"/>
        <v>0</v>
      </c>
      <c r="F165" s="158"/>
      <c r="G165" s="159"/>
      <c r="H165" s="160">
        <v>0</v>
      </c>
      <c r="I165" s="158"/>
      <c r="J165" s="159"/>
      <c r="K165" s="160">
        <v>0</v>
      </c>
      <c r="L165" s="296">
        <f t="shared" si="38"/>
        <v>0</v>
      </c>
      <c r="M165" s="7" t="str">
        <f t="shared" si="35"/>
        <v/>
      </c>
      <c r="N165" s="155"/>
    </row>
    <row r="166" spans="1:14" ht="31.5">
      <c r="A166" s="23">
        <v>600</v>
      </c>
      <c r="B166" s="149"/>
      <c r="C166" s="156">
        <v>4850</v>
      </c>
      <c r="D166" s="197" t="s">
        <v>270</v>
      </c>
      <c r="E166" s="296">
        <f t="shared" si="37"/>
        <v>0</v>
      </c>
      <c r="F166" s="158"/>
      <c r="G166" s="159"/>
      <c r="H166" s="160">
        <v>0</v>
      </c>
      <c r="I166" s="158"/>
      <c r="J166" s="159"/>
      <c r="K166" s="160">
        <v>0</v>
      </c>
      <c r="L166" s="296">
        <f t="shared" si="38"/>
        <v>0</v>
      </c>
      <c r="M166" s="7" t="str">
        <f t="shared" si="35"/>
        <v/>
      </c>
      <c r="N166" s="155"/>
    </row>
    <row r="167" spans="1:14" ht="31.5">
      <c r="A167" s="23">
        <v>605</v>
      </c>
      <c r="B167" s="149"/>
      <c r="C167" s="156">
        <v>4860</v>
      </c>
      <c r="D167" s="197" t="s">
        <v>271</v>
      </c>
      <c r="E167" s="296">
        <f t="shared" si="37"/>
        <v>0</v>
      </c>
      <c r="F167" s="158"/>
      <c r="G167" s="159"/>
      <c r="H167" s="160">
        <v>0</v>
      </c>
      <c r="I167" s="158"/>
      <c r="J167" s="159"/>
      <c r="K167" s="160">
        <v>0</v>
      </c>
      <c r="L167" s="296">
        <f t="shared" si="38"/>
        <v>0</v>
      </c>
      <c r="M167" s="7" t="str">
        <f t="shared" si="35"/>
        <v/>
      </c>
      <c r="N167" s="155"/>
    </row>
    <row r="168" spans="1:14" ht="31.5">
      <c r="A168" s="23">
        <v>610</v>
      </c>
      <c r="B168" s="149"/>
      <c r="C168" s="156">
        <v>4870</v>
      </c>
      <c r="D168" s="197" t="s">
        <v>272</v>
      </c>
      <c r="E168" s="296">
        <f t="shared" si="37"/>
        <v>0</v>
      </c>
      <c r="F168" s="158"/>
      <c r="G168" s="159"/>
      <c r="H168" s="160">
        <v>0</v>
      </c>
      <c r="I168" s="158"/>
      <c r="J168" s="159"/>
      <c r="K168" s="160">
        <v>0</v>
      </c>
      <c r="L168" s="296">
        <f t="shared" si="38"/>
        <v>0</v>
      </c>
      <c r="M168" s="7" t="str">
        <f t="shared" si="35"/>
        <v/>
      </c>
      <c r="N168" s="155"/>
    </row>
    <row r="169" spans="1:14" ht="31.5">
      <c r="A169" s="23">
        <v>615</v>
      </c>
      <c r="B169" s="207"/>
      <c r="C169" s="179">
        <v>4880</v>
      </c>
      <c r="D169" s="206" t="s">
        <v>273</v>
      </c>
      <c r="E169" s="288">
        <f t="shared" si="37"/>
        <v>0</v>
      </c>
      <c r="F169" s="173"/>
      <c r="G169" s="174"/>
      <c r="H169" s="175">
        <v>0</v>
      </c>
      <c r="I169" s="173"/>
      <c r="J169" s="174"/>
      <c r="K169" s="175">
        <v>0</v>
      </c>
      <c r="L169" s="288">
        <f t="shared" si="38"/>
        <v>0</v>
      </c>
      <c r="M169" s="7" t="str">
        <f t="shared" si="35"/>
        <v/>
      </c>
      <c r="N169" s="155"/>
    </row>
    <row r="170" spans="1:14" s="10" customFormat="1" ht="20.25" customHeight="1" thickBot="1">
      <c r="A170" s="36">
        <v>620</v>
      </c>
      <c r="B170" s="208" t="s">
        <v>915</v>
      </c>
      <c r="C170" s="209" t="s">
        <v>747</v>
      </c>
      <c r="D170" s="210" t="s">
        <v>916</v>
      </c>
      <c r="E170" s="211">
        <f t="shared" ref="E170:L170" si="39">SUM(E22,E28,E33,E39,E47,E52,E58,E61,E64,E65,E72,E73,E74,E75,E91,E94,E95,E109,E113,E122,E126,E138,E139,E140,E143,E152,E161)</f>
        <v>0</v>
      </c>
      <c r="F170" s="212">
        <f t="shared" si="39"/>
        <v>0</v>
      </c>
      <c r="G170" s="213">
        <f t="shared" si="39"/>
        <v>0</v>
      </c>
      <c r="H170" s="214">
        <f t="shared" si="39"/>
        <v>0</v>
      </c>
      <c r="I170" s="212">
        <f t="shared" si="39"/>
        <v>0</v>
      </c>
      <c r="J170" s="213">
        <f t="shared" si="39"/>
        <v>0</v>
      </c>
      <c r="K170" s="214">
        <f t="shared" si="39"/>
        <v>0</v>
      </c>
      <c r="L170" s="211">
        <f t="shared" si="39"/>
        <v>0</v>
      </c>
      <c r="M170" s="7">
        <v>1</v>
      </c>
      <c r="N170" s="155"/>
    </row>
    <row r="171" spans="1:14" ht="41.25" customHeight="1" thickTop="1">
      <c r="A171" s="1666">
        <v>113</v>
      </c>
      <c r="B171" s="1667"/>
      <c r="C171" s="1666"/>
      <c r="D171" s="1668" t="s">
        <v>2007</v>
      </c>
      <c r="E171" s="1636">
        <v>0</v>
      </c>
      <c r="F171" s="1636">
        <v>0</v>
      </c>
      <c r="G171" s="159"/>
      <c r="H171" s="1637">
        <v>0</v>
      </c>
      <c r="I171" s="1636">
        <v>0</v>
      </c>
      <c r="J171" s="159"/>
      <c r="K171" s="1637">
        <v>0</v>
      </c>
      <c r="L171" s="1637">
        <v>0</v>
      </c>
      <c r="M171" s="7">
        <v>1</v>
      </c>
      <c r="N171" s="155"/>
    </row>
    <row r="172" spans="1:14" s="10" customFormat="1" ht="7.5" customHeight="1">
      <c r="B172" s="215"/>
      <c r="C172" s="216"/>
      <c r="D172" s="217"/>
      <c r="E172" s="218"/>
      <c r="F172" s="219"/>
      <c r="G172" s="219"/>
      <c r="H172" s="219"/>
      <c r="I172" s="219"/>
      <c r="J172" s="219"/>
      <c r="K172" s="219"/>
      <c r="L172" s="219"/>
      <c r="M172" s="7">
        <v>1</v>
      </c>
      <c r="N172" s="108"/>
    </row>
    <row r="173" spans="1:14" s="10" customFormat="1">
      <c r="B173" s="220"/>
      <c r="C173" s="220"/>
      <c r="D173" s="221"/>
      <c r="E173" s="222"/>
      <c r="F173" s="223"/>
      <c r="G173" s="223"/>
      <c r="H173" s="223"/>
      <c r="I173" s="223"/>
      <c r="J173" s="223"/>
      <c r="K173" s="223"/>
      <c r="L173" s="223"/>
      <c r="M173" s="7">
        <v>1</v>
      </c>
      <c r="N173" s="108"/>
    </row>
    <row r="174" spans="1:14" s="10" customFormat="1">
      <c r="B174" s="103"/>
      <c r="C174" s="111"/>
      <c r="D174" s="112"/>
      <c r="E174" s="224"/>
      <c r="F174" s="224"/>
      <c r="G174" s="224"/>
      <c r="H174" s="224"/>
      <c r="I174" s="224"/>
      <c r="J174" s="224"/>
      <c r="K174" s="224"/>
      <c r="L174" s="238"/>
      <c r="M174" s="7">
        <v>1</v>
      </c>
      <c r="N174" s="225"/>
    </row>
    <row r="175" spans="1:14" s="10" customFormat="1" ht="39" customHeight="1">
      <c r="B175" s="1834" t="str">
        <f>$B$7</f>
        <v>ОТЧЕТНИ ДАННИ ПО ЕБК ЗА СМЕТКИТЕ ЗА СРЕДСТВАТА ОТ ЕВРОПЕЙСКИЯ СЪЮЗ - КСФ</v>
      </c>
      <c r="C175" s="1835"/>
      <c r="D175" s="1835"/>
      <c r="E175" s="224"/>
      <c r="F175" s="224"/>
      <c r="G175" s="224"/>
      <c r="H175" s="224"/>
      <c r="I175" s="224"/>
      <c r="J175" s="224"/>
      <c r="K175" s="224"/>
      <c r="L175" s="238"/>
      <c r="M175" s="7">
        <v>1</v>
      </c>
      <c r="N175" s="225"/>
    </row>
    <row r="176" spans="1:14" s="10" customFormat="1">
      <c r="B176" s="103"/>
      <c r="C176" s="111"/>
      <c r="D176" s="112"/>
      <c r="E176" s="226" t="s">
        <v>467</v>
      </c>
      <c r="F176" s="226" t="s">
        <v>841</v>
      </c>
      <c r="G176" s="224"/>
      <c r="H176" s="224"/>
      <c r="I176" s="224"/>
      <c r="J176" s="224"/>
      <c r="K176" s="224"/>
      <c r="L176" s="238"/>
      <c r="M176" s="7">
        <v>1</v>
      </c>
      <c r="N176" s="225"/>
    </row>
    <row r="177" spans="1:14" s="10" customFormat="1" ht="27" customHeight="1">
      <c r="B177" s="1801" t="str">
        <f>$B$9</f>
        <v>ОУ "Хписто Ботев" с.Левка Проект BG05M2OP001-2.004-0004 "Твоят час"</v>
      </c>
      <c r="C177" s="1802"/>
      <c r="D177" s="1803"/>
      <c r="E177" s="115">
        <f>$E$9</f>
        <v>43101</v>
      </c>
      <c r="F177" s="227">
        <f>$F$9</f>
        <v>43465</v>
      </c>
      <c r="G177" s="224"/>
      <c r="H177" s="224"/>
      <c r="I177" s="224"/>
      <c r="J177" s="224"/>
      <c r="K177" s="224"/>
      <c r="L177" s="238"/>
      <c r="M177" s="7">
        <v>1</v>
      </c>
      <c r="N177" s="225"/>
    </row>
    <row r="178" spans="1:14" s="10" customFormat="1">
      <c r="B178" s="228" t="str">
        <f>$B$10</f>
        <v>(наименование на разпоредителя с бюджет)</v>
      </c>
      <c r="C178" s="229"/>
      <c r="D178" s="230"/>
      <c r="E178" s="231"/>
      <c r="F178" s="231"/>
      <c r="G178" s="224"/>
      <c r="H178" s="224"/>
      <c r="I178" s="224"/>
      <c r="J178" s="224"/>
      <c r="K178" s="224"/>
      <c r="L178" s="238"/>
      <c r="M178" s="7">
        <v>1</v>
      </c>
      <c r="N178" s="225"/>
    </row>
    <row r="179" spans="1:14" s="10" customFormat="1" ht="12.75" customHeight="1">
      <c r="B179" s="228"/>
      <c r="C179" s="229"/>
      <c r="D179" s="230"/>
      <c r="E179" s="228"/>
      <c r="F179" s="229"/>
      <c r="G179" s="224"/>
      <c r="H179" s="224"/>
      <c r="I179" s="224"/>
      <c r="J179" s="224"/>
      <c r="K179" s="224"/>
      <c r="L179" s="238"/>
      <c r="M179" s="7">
        <v>1</v>
      </c>
      <c r="N179" s="225"/>
    </row>
    <row r="180" spans="1:14" s="10" customFormat="1" ht="26.25" customHeight="1">
      <c r="B180" s="1831" t="e">
        <f>$B$12</f>
        <v>#N/A</v>
      </c>
      <c r="C180" s="1832"/>
      <c r="D180" s="1833"/>
      <c r="E180" s="232" t="s">
        <v>897</v>
      </c>
      <c r="F180" s="233">
        <f>$F$12</f>
        <v>0</v>
      </c>
      <c r="G180" s="224"/>
      <c r="H180" s="224"/>
      <c r="I180" s="224"/>
      <c r="J180" s="224"/>
      <c r="K180" s="224"/>
      <c r="L180" s="238"/>
      <c r="M180" s="7">
        <v>1</v>
      </c>
      <c r="N180" s="225"/>
    </row>
    <row r="181" spans="1:14" s="10" customFormat="1">
      <c r="B181" s="234" t="str">
        <f>$B$13</f>
        <v>(наименование на първостепенния разпоредител с бюджет)</v>
      </c>
      <c r="C181" s="229"/>
      <c r="D181" s="230"/>
      <c r="E181" s="235"/>
      <c r="F181" s="236"/>
      <c r="G181" s="224"/>
      <c r="H181" s="224"/>
      <c r="I181" s="224"/>
      <c r="J181" s="224"/>
      <c r="K181" s="224"/>
      <c r="L181" s="238"/>
      <c r="M181" s="7">
        <v>1</v>
      </c>
      <c r="N181" s="225"/>
    </row>
    <row r="182" spans="1:14" s="10" customFormat="1" ht="21.75" customHeight="1">
      <c r="B182" s="237"/>
      <c r="C182" s="238"/>
      <c r="D182" s="124" t="s">
        <v>898</v>
      </c>
      <c r="E182" s="239">
        <f>$E$15</f>
        <v>98</v>
      </c>
      <c r="F182" s="126" t="str">
        <f>$F$15</f>
        <v>СЕС - КСФ</v>
      </c>
      <c r="G182" s="240"/>
      <c r="H182" s="240"/>
      <c r="I182" s="240"/>
      <c r="J182" s="240"/>
      <c r="K182" s="240"/>
      <c r="L182" s="219"/>
      <c r="M182" s="7">
        <v>1</v>
      </c>
      <c r="N182" s="225"/>
    </row>
    <row r="183" spans="1:14" s="10" customFormat="1" ht="16.5" thickBot="1">
      <c r="B183" s="241"/>
      <c r="C183" s="241"/>
      <c r="D183" s="242"/>
      <c r="E183" s="243"/>
      <c r="F183" s="244"/>
      <c r="G183" s="245"/>
      <c r="H183" s="246" t="s">
        <v>468</v>
      </c>
      <c r="I183" s="245"/>
      <c r="J183" s="245"/>
      <c r="K183" s="245"/>
      <c r="L183" s="1378" t="s">
        <v>468</v>
      </c>
      <c r="M183" s="7">
        <v>1</v>
      </c>
      <c r="N183" s="225"/>
    </row>
    <row r="184" spans="1:14" s="10" customFormat="1" ht="31.5" customHeight="1">
      <c r="B184" s="248"/>
      <c r="C184" s="249"/>
      <c r="D184" s="250" t="s">
        <v>748</v>
      </c>
      <c r="E184" s="1807" t="s">
        <v>2032</v>
      </c>
      <c r="F184" s="1808"/>
      <c r="G184" s="1808"/>
      <c r="H184" s="1809"/>
      <c r="I184" s="1810" t="s">
        <v>2033</v>
      </c>
      <c r="J184" s="1811"/>
      <c r="K184" s="1811"/>
      <c r="L184" s="1812"/>
      <c r="M184" s="7">
        <v>1</v>
      </c>
      <c r="N184" s="225"/>
    </row>
    <row r="185" spans="1:14" s="10" customFormat="1" ht="44.25" customHeight="1" thickBot="1">
      <c r="B185" s="251" t="s">
        <v>62</v>
      </c>
      <c r="C185" s="252" t="s">
        <v>469</v>
      </c>
      <c r="D185" s="253" t="s">
        <v>683</v>
      </c>
      <c r="E185" s="137" t="str">
        <f>E20</f>
        <v>Уточнен план                Общо</v>
      </c>
      <c r="F185" s="1408" t="str">
        <f t="shared" ref="F185:L185" si="40">F20</f>
        <v>държавни дейности</v>
      </c>
      <c r="G185" s="1409" t="str">
        <f t="shared" si="40"/>
        <v>местни дейности</v>
      </c>
      <c r="H185" s="1410" t="str">
        <f t="shared" si="40"/>
        <v>дофинансиране</v>
      </c>
      <c r="I185" s="254" t="str">
        <f t="shared" si="40"/>
        <v>държавни дейности -ОТЧЕТ</v>
      </c>
      <c r="J185" s="255" t="str">
        <f t="shared" si="40"/>
        <v>местни дейности - ОТЧЕТ</v>
      </c>
      <c r="K185" s="256" t="str">
        <f t="shared" si="40"/>
        <v>дофинансиране - ОТЧЕТ</v>
      </c>
      <c r="L185" s="257" t="str">
        <f t="shared" si="40"/>
        <v>ОТЧЕТ                                    ОБЩО</v>
      </c>
      <c r="M185" s="7">
        <v>1</v>
      </c>
      <c r="N185" s="258"/>
    </row>
    <row r="186" spans="1:14" s="10" customFormat="1" ht="18.75">
      <c r="B186" s="259"/>
      <c r="C186" s="260"/>
      <c r="D186" s="261" t="s">
        <v>749</v>
      </c>
      <c r="E186" s="142" t="str">
        <f>E21</f>
        <v>(1)</v>
      </c>
      <c r="F186" s="143" t="str">
        <f t="shared" ref="F186:L186" si="41">F21</f>
        <v>(2)</v>
      </c>
      <c r="G186" s="144" t="str">
        <f t="shared" si="41"/>
        <v>(3)</v>
      </c>
      <c r="H186" s="145" t="str">
        <f t="shared" si="41"/>
        <v>(4)</v>
      </c>
      <c r="I186" s="262" t="str">
        <f t="shared" si="41"/>
        <v>(5)</v>
      </c>
      <c r="J186" s="263" t="str">
        <f t="shared" si="41"/>
        <v>(6)</v>
      </c>
      <c r="K186" s="264" t="str">
        <f t="shared" si="41"/>
        <v>(7)</v>
      </c>
      <c r="L186" s="265" t="str">
        <f t="shared" si="41"/>
        <v>(8)</v>
      </c>
      <c r="M186" s="7">
        <v>1</v>
      </c>
      <c r="N186" s="258"/>
    </row>
    <row r="187" spans="1:14" s="10" customFormat="1" ht="14.25" customHeight="1">
      <c r="B187" s="266"/>
      <c r="C187" s="267"/>
      <c r="D187" s="268"/>
      <c r="E187" s="269"/>
      <c r="F187" s="219"/>
      <c r="G187" s="219"/>
      <c r="H187" s="219"/>
      <c r="I187" s="270"/>
      <c r="J187" s="270"/>
      <c r="K187" s="271"/>
      <c r="L187" s="272"/>
      <c r="M187" s="7">
        <v>1</v>
      </c>
      <c r="N187" s="258"/>
    </row>
    <row r="188" spans="1:14" s="15" customFormat="1" ht="18" customHeight="1">
      <c r="A188" s="22">
        <v>5</v>
      </c>
      <c r="B188" s="273">
        <v>100</v>
      </c>
      <c r="C188" s="1813" t="s">
        <v>750</v>
      </c>
      <c r="D188" s="1814"/>
      <c r="E188" s="274">
        <f t="shared" ref="E188:L188" si="42">SUMIF($B$609:$B$12315,$B188,E$609:E$12315)</f>
        <v>9441</v>
      </c>
      <c r="F188" s="275">
        <f t="shared" si="42"/>
        <v>9441</v>
      </c>
      <c r="G188" s="276">
        <f t="shared" si="42"/>
        <v>0</v>
      </c>
      <c r="H188" s="277">
        <f t="shared" si="42"/>
        <v>0</v>
      </c>
      <c r="I188" s="275">
        <f t="shared" si="42"/>
        <v>5342</v>
      </c>
      <c r="J188" s="276">
        <f t="shared" si="42"/>
        <v>0</v>
      </c>
      <c r="K188" s="277">
        <f t="shared" si="42"/>
        <v>0</v>
      </c>
      <c r="L188" s="274">
        <f t="shared" si="42"/>
        <v>5342</v>
      </c>
      <c r="M188" s="7">
        <f t="shared" ref="M188:M255" si="43">(IF($E188&lt;&gt;0,$M$2,IF($L188&lt;&gt;0,$M$2,"")))</f>
        <v>1</v>
      </c>
      <c r="N188" s="278"/>
    </row>
    <row r="189" spans="1:14" ht="18.75" customHeight="1">
      <c r="A189" s="23">
        <v>10</v>
      </c>
      <c r="B189" s="279"/>
      <c r="C189" s="280">
        <v>101</v>
      </c>
      <c r="D189" s="281" t="s">
        <v>751</v>
      </c>
      <c r="E189" s="282">
        <f t="shared" ref="E189:L190" si="44">SUMIF($C$609:$C$12315,$C189,E$609:E$12315)</f>
        <v>9441</v>
      </c>
      <c r="F189" s="283">
        <f t="shared" si="44"/>
        <v>9441</v>
      </c>
      <c r="G189" s="284">
        <f t="shared" si="44"/>
        <v>0</v>
      </c>
      <c r="H189" s="285">
        <f t="shared" si="44"/>
        <v>0</v>
      </c>
      <c r="I189" s="283">
        <f t="shared" si="44"/>
        <v>5342</v>
      </c>
      <c r="J189" s="284">
        <f t="shared" si="44"/>
        <v>0</v>
      </c>
      <c r="K189" s="285">
        <f t="shared" si="44"/>
        <v>0</v>
      </c>
      <c r="L189" s="282">
        <f t="shared" si="44"/>
        <v>5342</v>
      </c>
      <c r="M189" s="7">
        <f t="shared" si="43"/>
        <v>1</v>
      </c>
      <c r="N189" s="278"/>
    </row>
    <row r="190" spans="1:14" ht="18.75" customHeight="1">
      <c r="A190" s="23">
        <v>15</v>
      </c>
      <c r="B190" s="279"/>
      <c r="C190" s="286">
        <v>102</v>
      </c>
      <c r="D190" s="287" t="s">
        <v>752</v>
      </c>
      <c r="E190" s="288">
        <f t="shared" si="44"/>
        <v>0</v>
      </c>
      <c r="F190" s="289">
        <f t="shared" si="44"/>
        <v>0</v>
      </c>
      <c r="G190" s="290">
        <f t="shared" si="44"/>
        <v>0</v>
      </c>
      <c r="H190" s="291">
        <f t="shared" si="44"/>
        <v>0</v>
      </c>
      <c r="I190" s="289">
        <f t="shared" si="44"/>
        <v>0</v>
      </c>
      <c r="J190" s="290">
        <f t="shared" si="44"/>
        <v>0</v>
      </c>
      <c r="K190" s="291">
        <f t="shared" si="44"/>
        <v>0</v>
      </c>
      <c r="L190" s="288">
        <f t="shared" si="44"/>
        <v>0</v>
      </c>
      <c r="M190" s="7" t="str">
        <f t="shared" si="43"/>
        <v/>
      </c>
      <c r="N190" s="278"/>
    </row>
    <row r="191" spans="1:14" s="15" customFormat="1">
      <c r="A191" s="22">
        <v>35</v>
      </c>
      <c r="B191" s="273">
        <v>200</v>
      </c>
      <c r="C191" s="1793" t="s">
        <v>753</v>
      </c>
      <c r="D191" s="1794"/>
      <c r="E191" s="274">
        <f t="shared" ref="E191:L191" si="45">SUMIF($B$609:$B$12315,$B191,E$609:E$12315)</f>
        <v>0</v>
      </c>
      <c r="F191" s="275">
        <f t="shared" si="45"/>
        <v>0</v>
      </c>
      <c r="G191" s="276">
        <f t="shared" si="45"/>
        <v>0</v>
      </c>
      <c r="H191" s="277">
        <f t="shared" si="45"/>
        <v>0</v>
      </c>
      <c r="I191" s="275">
        <f t="shared" si="45"/>
        <v>0</v>
      </c>
      <c r="J191" s="276">
        <f t="shared" si="45"/>
        <v>0</v>
      </c>
      <c r="K191" s="277">
        <f t="shared" si="45"/>
        <v>0</v>
      </c>
      <c r="L191" s="274">
        <f t="shared" si="45"/>
        <v>0</v>
      </c>
      <c r="M191" s="7" t="str">
        <f t="shared" si="43"/>
        <v/>
      </c>
      <c r="N191" s="278"/>
    </row>
    <row r="192" spans="1:14" ht="18" customHeight="1">
      <c r="A192" s="23">
        <v>40</v>
      </c>
      <c r="B192" s="292"/>
      <c r="C192" s="280">
        <v>201</v>
      </c>
      <c r="D192" s="281" t="s">
        <v>754</v>
      </c>
      <c r="E192" s="282">
        <f t="shared" ref="E192:L196" si="46">SUMIF($C$609:$C$12315,$C192,E$609:E$12315)</f>
        <v>0</v>
      </c>
      <c r="F192" s="283">
        <f t="shared" si="46"/>
        <v>0</v>
      </c>
      <c r="G192" s="284">
        <f t="shared" si="46"/>
        <v>0</v>
      </c>
      <c r="H192" s="285">
        <f t="shared" si="46"/>
        <v>0</v>
      </c>
      <c r="I192" s="283">
        <f t="shared" si="46"/>
        <v>0</v>
      </c>
      <c r="J192" s="284">
        <f t="shared" si="46"/>
        <v>0</v>
      </c>
      <c r="K192" s="285">
        <f t="shared" si="46"/>
        <v>0</v>
      </c>
      <c r="L192" s="282">
        <f t="shared" si="46"/>
        <v>0</v>
      </c>
      <c r="M192" s="7" t="str">
        <f t="shared" si="43"/>
        <v/>
      </c>
      <c r="N192" s="278"/>
    </row>
    <row r="193" spans="1:14" ht="18" customHeight="1">
      <c r="A193" s="23">
        <v>45</v>
      </c>
      <c r="B193" s="293"/>
      <c r="C193" s="294">
        <v>202</v>
      </c>
      <c r="D193" s="295" t="s">
        <v>755</v>
      </c>
      <c r="E193" s="296">
        <f t="shared" si="46"/>
        <v>0</v>
      </c>
      <c r="F193" s="297">
        <f t="shared" si="46"/>
        <v>0</v>
      </c>
      <c r="G193" s="298">
        <f t="shared" si="46"/>
        <v>0</v>
      </c>
      <c r="H193" s="299">
        <f t="shared" si="46"/>
        <v>0</v>
      </c>
      <c r="I193" s="297">
        <f t="shared" si="46"/>
        <v>0</v>
      </c>
      <c r="J193" s="298">
        <f t="shared" si="46"/>
        <v>0</v>
      </c>
      <c r="K193" s="299">
        <f t="shared" si="46"/>
        <v>0</v>
      </c>
      <c r="L193" s="296">
        <f t="shared" si="46"/>
        <v>0</v>
      </c>
      <c r="M193" s="7" t="str">
        <f t="shared" si="43"/>
        <v/>
      </c>
      <c r="N193" s="278"/>
    </row>
    <row r="194" spans="1:14" ht="31.5">
      <c r="A194" s="23">
        <v>50</v>
      </c>
      <c r="B194" s="300"/>
      <c r="C194" s="294">
        <v>205</v>
      </c>
      <c r="D194" s="295" t="s">
        <v>603</v>
      </c>
      <c r="E194" s="296">
        <f t="shared" si="46"/>
        <v>0</v>
      </c>
      <c r="F194" s="297">
        <f t="shared" si="46"/>
        <v>0</v>
      </c>
      <c r="G194" s="298">
        <f t="shared" si="46"/>
        <v>0</v>
      </c>
      <c r="H194" s="299">
        <f t="shared" si="46"/>
        <v>0</v>
      </c>
      <c r="I194" s="297">
        <f t="shared" si="46"/>
        <v>0</v>
      </c>
      <c r="J194" s="298">
        <f t="shared" si="46"/>
        <v>0</v>
      </c>
      <c r="K194" s="299">
        <f t="shared" si="46"/>
        <v>0</v>
      </c>
      <c r="L194" s="296">
        <f t="shared" si="46"/>
        <v>0</v>
      </c>
      <c r="M194" s="7" t="str">
        <f t="shared" si="43"/>
        <v/>
      </c>
      <c r="N194" s="278"/>
    </row>
    <row r="195" spans="1:14" ht="18" customHeight="1">
      <c r="A195" s="23">
        <v>55</v>
      </c>
      <c r="B195" s="300"/>
      <c r="C195" s="294">
        <v>208</v>
      </c>
      <c r="D195" s="301" t="s">
        <v>604</v>
      </c>
      <c r="E195" s="296">
        <f t="shared" si="46"/>
        <v>0</v>
      </c>
      <c r="F195" s="297">
        <f t="shared" si="46"/>
        <v>0</v>
      </c>
      <c r="G195" s="298">
        <f t="shared" si="46"/>
        <v>0</v>
      </c>
      <c r="H195" s="299">
        <f t="shared" si="46"/>
        <v>0</v>
      </c>
      <c r="I195" s="297">
        <f t="shared" si="46"/>
        <v>0</v>
      </c>
      <c r="J195" s="298">
        <f t="shared" si="46"/>
        <v>0</v>
      </c>
      <c r="K195" s="299">
        <f t="shared" si="46"/>
        <v>0</v>
      </c>
      <c r="L195" s="296">
        <f t="shared" si="46"/>
        <v>0</v>
      </c>
      <c r="M195" s="7" t="str">
        <f t="shared" si="43"/>
        <v/>
      </c>
      <c r="N195" s="278"/>
    </row>
    <row r="196" spans="1:14" ht="18" customHeight="1">
      <c r="A196" s="23">
        <v>60</v>
      </c>
      <c r="B196" s="292"/>
      <c r="C196" s="286">
        <v>209</v>
      </c>
      <c r="D196" s="302" t="s">
        <v>605</v>
      </c>
      <c r="E196" s="288">
        <f t="shared" si="46"/>
        <v>0</v>
      </c>
      <c r="F196" s="289">
        <f t="shared" si="46"/>
        <v>0</v>
      </c>
      <c r="G196" s="290">
        <f t="shared" si="46"/>
        <v>0</v>
      </c>
      <c r="H196" s="291">
        <f t="shared" si="46"/>
        <v>0</v>
      </c>
      <c r="I196" s="289">
        <f t="shared" si="46"/>
        <v>0</v>
      </c>
      <c r="J196" s="290">
        <f t="shared" si="46"/>
        <v>0</v>
      </c>
      <c r="K196" s="291">
        <f t="shared" si="46"/>
        <v>0</v>
      </c>
      <c r="L196" s="288">
        <f t="shared" si="46"/>
        <v>0</v>
      </c>
      <c r="M196" s="7" t="str">
        <f t="shared" si="43"/>
        <v/>
      </c>
      <c r="N196" s="278"/>
    </row>
    <row r="197" spans="1:14" s="15" customFormat="1">
      <c r="A197" s="22">
        <v>65</v>
      </c>
      <c r="B197" s="273">
        <v>500</v>
      </c>
      <c r="C197" s="1795" t="s">
        <v>194</v>
      </c>
      <c r="D197" s="1796"/>
      <c r="E197" s="274">
        <f t="shared" ref="E197:L197" si="47">SUMIF($B$609:$B$12315,$B197,E$609:E$12315)</f>
        <v>2219</v>
      </c>
      <c r="F197" s="275">
        <f t="shared" si="47"/>
        <v>2219</v>
      </c>
      <c r="G197" s="276">
        <f t="shared" si="47"/>
        <v>0</v>
      </c>
      <c r="H197" s="277">
        <f t="shared" si="47"/>
        <v>0</v>
      </c>
      <c r="I197" s="275">
        <f t="shared" si="47"/>
        <v>1217</v>
      </c>
      <c r="J197" s="276">
        <f t="shared" si="47"/>
        <v>0</v>
      </c>
      <c r="K197" s="277">
        <f t="shared" si="47"/>
        <v>0</v>
      </c>
      <c r="L197" s="274">
        <f t="shared" si="47"/>
        <v>1217</v>
      </c>
      <c r="M197" s="7">
        <f t="shared" si="43"/>
        <v>1</v>
      </c>
      <c r="N197" s="278"/>
    </row>
    <row r="198" spans="1:14" ht="19.5" customHeight="1">
      <c r="A198" s="23">
        <v>70</v>
      </c>
      <c r="B198" s="292"/>
      <c r="C198" s="303">
        <v>551</v>
      </c>
      <c r="D198" s="304" t="s">
        <v>195</v>
      </c>
      <c r="E198" s="282">
        <f t="shared" ref="E198:L204" si="48">SUMIF($C$609:$C$12315,$C198,E$609:E$12315)</f>
        <v>1096</v>
      </c>
      <c r="F198" s="283">
        <f t="shared" si="48"/>
        <v>1096</v>
      </c>
      <c r="G198" s="284">
        <f t="shared" si="48"/>
        <v>0</v>
      </c>
      <c r="H198" s="285">
        <f t="shared" si="48"/>
        <v>0</v>
      </c>
      <c r="I198" s="283">
        <f t="shared" si="48"/>
        <v>606</v>
      </c>
      <c r="J198" s="284">
        <f t="shared" si="48"/>
        <v>0</v>
      </c>
      <c r="K198" s="285">
        <f t="shared" si="48"/>
        <v>0</v>
      </c>
      <c r="L198" s="282">
        <f t="shared" si="48"/>
        <v>606</v>
      </c>
      <c r="M198" s="7">
        <f t="shared" si="43"/>
        <v>1</v>
      </c>
      <c r="N198" s="278"/>
    </row>
    <row r="199" spans="1:14" ht="18.75" customHeight="1">
      <c r="A199" s="23">
        <v>75</v>
      </c>
      <c r="B199" s="292"/>
      <c r="C199" s="305">
        <v>552</v>
      </c>
      <c r="D199" s="306" t="s">
        <v>917</v>
      </c>
      <c r="E199" s="296">
        <f t="shared" si="48"/>
        <v>406</v>
      </c>
      <c r="F199" s="297">
        <f t="shared" si="48"/>
        <v>406</v>
      </c>
      <c r="G199" s="298">
        <f t="shared" si="48"/>
        <v>0</v>
      </c>
      <c r="H199" s="299">
        <f t="shared" si="48"/>
        <v>0</v>
      </c>
      <c r="I199" s="297">
        <f t="shared" si="48"/>
        <v>205</v>
      </c>
      <c r="J199" s="298">
        <f t="shared" si="48"/>
        <v>0</v>
      </c>
      <c r="K199" s="299">
        <f t="shared" si="48"/>
        <v>0</v>
      </c>
      <c r="L199" s="296">
        <f t="shared" si="48"/>
        <v>205</v>
      </c>
      <c r="M199" s="7">
        <f t="shared" si="43"/>
        <v>1</v>
      </c>
      <c r="N199" s="278"/>
    </row>
    <row r="200" spans="1:14" ht="18.75" customHeight="1">
      <c r="A200" s="23">
        <v>80</v>
      </c>
      <c r="B200" s="307"/>
      <c r="C200" s="305">
        <v>558</v>
      </c>
      <c r="D200" s="308" t="s">
        <v>878</v>
      </c>
      <c r="E200" s="296">
        <f t="shared" si="48"/>
        <v>0</v>
      </c>
      <c r="F200" s="297">
        <f t="shared" si="48"/>
        <v>0</v>
      </c>
      <c r="G200" s="298">
        <f t="shared" si="48"/>
        <v>0</v>
      </c>
      <c r="H200" s="299">
        <f t="shared" si="48"/>
        <v>0</v>
      </c>
      <c r="I200" s="297">
        <f t="shared" si="48"/>
        <v>0</v>
      </c>
      <c r="J200" s="298">
        <f t="shared" si="48"/>
        <v>0</v>
      </c>
      <c r="K200" s="299">
        <f t="shared" si="48"/>
        <v>0</v>
      </c>
      <c r="L200" s="296">
        <f t="shared" si="48"/>
        <v>0</v>
      </c>
      <c r="M200" s="7" t="str">
        <f t="shared" si="43"/>
        <v/>
      </c>
      <c r="N200" s="278"/>
    </row>
    <row r="201" spans="1:14" ht="18.75" customHeight="1">
      <c r="A201" s="23">
        <v>80</v>
      </c>
      <c r="B201" s="307"/>
      <c r="C201" s="305">
        <v>560</v>
      </c>
      <c r="D201" s="308" t="s">
        <v>196</v>
      </c>
      <c r="E201" s="296">
        <f t="shared" si="48"/>
        <v>453</v>
      </c>
      <c r="F201" s="297">
        <f t="shared" si="48"/>
        <v>453</v>
      </c>
      <c r="G201" s="298">
        <f t="shared" si="48"/>
        <v>0</v>
      </c>
      <c r="H201" s="299">
        <f t="shared" si="48"/>
        <v>0</v>
      </c>
      <c r="I201" s="297">
        <f t="shared" si="48"/>
        <v>256</v>
      </c>
      <c r="J201" s="298">
        <f t="shared" si="48"/>
        <v>0</v>
      </c>
      <c r="K201" s="299">
        <f t="shared" si="48"/>
        <v>0</v>
      </c>
      <c r="L201" s="296">
        <f t="shared" si="48"/>
        <v>256</v>
      </c>
      <c r="M201" s="7">
        <f t="shared" si="43"/>
        <v>1</v>
      </c>
      <c r="N201" s="278"/>
    </row>
    <row r="202" spans="1:14" ht="18.75" customHeight="1">
      <c r="A202" s="23">
        <v>85</v>
      </c>
      <c r="B202" s="307"/>
      <c r="C202" s="305">
        <v>580</v>
      </c>
      <c r="D202" s="306" t="s">
        <v>197</v>
      </c>
      <c r="E202" s="296">
        <f t="shared" si="48"/>
        <v>264</v>
      </c>
      <c r="F202" s="297">
        <f t="shared" si="48"/>
        <v>264</v>
      </c>
      <c r="G202" s="298">
        <f t="shared" si="48"/>
        <v>0</v>
      </c>
      <c r="H202" s="299">
        <f t="shared" si="48"/>
        <v>0</v>
      </c>
      <c r="I202" s="297">
        <f t="shared" si="48"/>
        <v>150</v>
      </c>
      <c r="J202" s="298">
        <f t="shared" si="48"/>
        <v>0</v>
      </c>
      <c r="K202" s="299">
        <f t="shared" si="48"/>
        <v>0</v>
      </c>
      <c r="L202" s="296">
        <f t="shared" si="48"/>
        <v>150</v>
      </c>
      <c r="M202" s="7">
        <f t="shared" si="43"/>
        <v>1</v>
      </c>
      <c r="N202" s="278"/>
    </row>
    <row r="203" spans="1:14">
      <c r="A203" s="23">
        <v>90</v>
      </c>
      <c r="B203" s="292"/>
      <c r="C203" s="305">
        <v>588</v>
      </c>
      <c r="D203" s="306" t="s">
        <v>880</v>
      </c>
      <c r="E203" s="296">
        <f t="shared" si="48"/>
        <v>0</v>
      </c>
      <c r="F203" s="297">
        <f t="shared" si="48"/>
        <v>0</v>
      </c>
      <c r="G203" s="298">
        <f t="shared" si="48"/>
        <v>0</v>
      </c>
      <c r="H203" s="299">
        <f t="shared" si="48"/>
        <v>0</v>
      </c>
      <c r="I203" s="297">
        <f t="shared" si="48"/>
        <v>0</v>
      </c>
      <c r="J203" s="298">
        <f t="shared" si="48"/>
        <v>0</v>
      </c>
      <c r="K203" s="299">
        <f t="shared" si="48"/>
        <v>0</v>
      </c>
      <c r="L203" s="296">
        <f t="shared" si="48"/>
        <v>0</v>
      </c>
      <c r="M203" s="7" t="str">
        <f t="shared" si="43"/>
        <v/>
      </c>
      <c r="N203" s="278"/>
    </row>
    <row r="204" spans="1:14" ht="31.5">
      <c r="A204" s="23">
        <v>90</v>
      </c>
      <c r="B204" s="292"/>
      <c r="C204" s="309">
        <v>590</v>
      </c>
      <c r="D204" s="310" t="s">
        <v>198</v>
      </c>
      <c r="E204" s="288">
        <f t="shared" si="48"/>
        <v>0</v>
      </c>
      <c r="F204" s="289">
        <f t="shared" si="48"/>
        <v>0</v>
      </c>
      <c r="G204" s="290">
        <f t="shared" si="48"/>
        <v>0</v>
      </c>
      <c r="H204" s="291">
        <f t="shared" si="48"/>
        <v>0</v>
      </c>
      <c r="I204" s="289">
        <f t="shared" si="48"/>
        <v>0</v>
      </c>
      <c r="J204" s="290">
        <f t="shared" si="48"/>
        <v>0</v>
      </c>
      <c r="K204" s="291">
        <f t="shared" si="48"/>
        <v>0</v>
      </c>
      <c r="L204" s="288">
        <f t="shared" si="48"/>
        <v>0</v>
      </c>
      <c r="M204" s="7" t="str">
        <f t="shared" si="43"/>
        <v/>
      </c>
      <c r="N204" s="278"/>
    </row>
    <row r="205" spans="1:14" s="15" customFormat="1" ht="18.75" customHeight="1">
      <c r="A205" s="22">
        <v>115</v>
      </c>
      <c r="B205" s="273">
        <v>800</v>
      </c>
      <c r="C205" s="1797" t="s">
        <v>199</v>
      </c>
      <c r="D205" s="1798"/>
      <c r="E205" s="311">
        <f t="shared" ref="E205:L206" si="49">SUMIF($B$609:$B$12315,$B205,E$609:E$12315)</f>
        <v>0</v>
      </c>
      <c r="F205" s="275">
        <f t="shared" si="49"/>
        <v>0</v>
      </c>
      <c r="G205" s="276">
        <f t="shared" si="49"/>
        <v>0</v>
      </c>
      <c r="H205" s="277">
        <f t="shared" si="49"/>
        <v>0</v>
      </c>
      <c r="I205" s="275">
        <f t="shared" si="49"/>
        <v>0</v>
      </c>
      <c r="J205" s="276">
        <f t="shared" si="49"/>
        <v>0</v>
      </c>
      <c r="K205" s="277">
        <f t="shared" si="49"/>
        <v>0</v>
      </c>
      <c r="L205" s="311">
        <f t="shared" si="49"/>
        <v>0</v>
      </c>
      <c r="M205" s="7" t="str">
        <f t="shared" si="43"/>
        <v/>
      </c>
      <c r="N205" s="278"/>
    </row>
    <row r="206" spans="1:14" s="15" customFormat="1">
      <c r="A206" s="22">
        <v>125</v>
      </c>
      <c r="B206" s="273">
        <v>1000</v>
      </c>
      <c r="C206" s="1793" t="s">
        <v>200</v>
      </c>
      <c r="D206" s="1794"/>
      <c r="E206" s="311">
        <f t="shared" si="49"/>
        <v>5402</v>
      </c>
      <c r="F206" s="275">
        <f t="shared" si="49"/>
        <v>5402</v>
      </c>
      <c r="G206" s="276">
        <f t="shared" si="49"/>
        <v>0</v>
      </c>
      <c r="H206" s="277">
        <f t="shared" si="49"/>
        <v>0</v>
      </c>
      <c r="I206" s="275">
        <f t="shared" si="49"/>
        <v>4631</v>
      </c>
      <c r="J206" s="276">
        <f t="shared" si="49"/>
        <v>0</v>
      </c>
      <c r="K206" s="277">
        <f t="shared" si="49"/>
        <v>0</v>
      </c>
      <c r="L206" s="311">
        <f t="shared" si="49"/>
        <v>4631</v>
      </c>
      <c r="M206" s="7">
        <f t="shared" si="43"/>
        <v>1</v>
      </c>
      <c r="N206" s="278"/>
    </row>
    <row r="207" spans="1:14" ht="18.75" customHeight="1">
      <c r="A207" s="23">
        <v>130</v>
      </c>
      <c r="B207" s="293"/>
      <c r="C207" s="280">
        <v>1011</v>
      </c>
      <c r="D207" s="312" t="s">
        <v>201</v>
      </c>
      <c r="E207" s="282">
        <f t="shared" ref="E207:L216" si="50">SUMIF($C$609:$C$12315,$C207,E$609:E$12315)</f>
        <v>0</v>
      </c>
      <c r="F207" s="283">
        <f t="shared" si="50"/>
        <v>0</v>
      </c>
      <c r="G207" s="284">
        <f t="shared" si="50"/>
        <v>0</v>
      </c>
      <c r="H207" s="285">
        <f t="shared" si="50"/>
        <v>0</v>
      </c>
      <c r="I207" s="283">
        <f t="shared" si="50"/>
        <v>0</v>
      </c>
      <c r="J207" s="284">
        <f t="shared" si="50"/>
        <v>0</v>
      </c>
      <c r="K207" s="285">
        <f t="shared" si="50"/>
        <v>0</v>
      </c>
      <c r="L207" s="282">
        <f t="shared" si="50"/>
        <v>0</v>
      </c>
      <c r="M207" s="7" t="str">
        <f t="shared" si="43"/>
        <v/>
      </c>
      <c r="N207" s="278"/>
    </row>
    <row r="208" spans="1:14" ht="18.75" customHeight="1">
      <c r="A208" s="23">
        <v>135</v>
      </c>
      <c r="B208" s="293"/>
      <c r="C208" s="294">
        <v>1012</v>
      </c>
      <c r="D208" s="295" t="s">
        <v>202</v>
      </c>
      <c r="E208" s="296">
        <f t="shared" si="50"/>
        <v>0</v>
      </c>
      <c r="F208" s="297">
        <f t="shared" si="50"/>
        <v>0</v>
      </c>
      <c r="G208" s="298">
        <f t="shared" si="50"/>
        <v>0</v>
      </c>
      <c r="H208" s="299">
        <f t="shared" si="50"/>
        <v>0</v>
      </c>
      <c r="I208" s="297">
        <f t="shared" si="50"/>
        <v>0</v>
      </c>
      <c r="J208" s="298">
        <f t="shared" si="50"/>
        <v>0</v>
      </c>
      <c r="K208" s="299">
        <f t="shared" si="50"/>
        <v>0</v>
      </c>
      <c r="L208" s="296">
        <f t="shared" si="50"/>
        <v>0</v>
      </c>
      <c r="M208" s="7" t="str">
        <f t="shared" si="43"/>
        <v/>
      </c>
      <c r="N208" s="278"/>
    </row>
    <row r="209" spans="1:14" ht="18.75" customHeight="1">
      <c r="A209" s="23">
        <v>140</v>
      </c>
      <c r="B209" s="293"/>
      <c r="C209" s="294">
        <v>1013</v>
      </c>
      <c r="D209" s="295" t="s">
        <v>203</v>
      </c>
      <c r="E209" s="296">
        <f t="shared" si="50"/>
        <v>0</v>
      </c>
      <c r="F209" s="297">
        <f t="shared" si="50"/>
        <v>0</v>
      </c>
      <c r="G209" s="298">
        <f t="shared" si="50"/>
        <v>0</v>
      </c>
      <c r="H209" s="299">
        <f t="shared" si="50"/>
        <v>0</v>
      </c>
      <c r="I209" s="297">
        <f t="shared" si="50"/>
        <v>0</v>
      </c>
      <c r="J209" s="298">
        <f t="shared" si="50"/>
        <v>0</v>
      </c>
      <c r="K209" s="299">
        <f t="shared" si="50"/>
        <v>0</v>
      </c>
      <c r="L209" s="296">
        <f t="shared" si="50"/>
        <v>0</v>
      </c>
      <c r="M209" s="7" t="str">
        <f t="shared" si="43"/>
        <v/>
      </c>
      <c r="N209" s="278"/>
    </row>
    <row r="210" spans="1:14" ht="18.75" customHeight="1">
      <c r="A210" s="23">
        <v>145</v>
      </c>
      <c r="B210" s="293"/>
      <c r="C210" s="294">
        <v>1014</v>
      </c>
      <c r="D210" s="295" t="s">
        <v>204</v>
      </c>
      <c r="E210" s="296">
        <f t="shared" si="50"/>
        <v>1146</v>
      </c>
      <c r="F210" s="297">
        <f t="shared" si="50"/>
        <v>1146</v>
      </c>
      <c r="G210" s="298">
        <f t="shared" si="50"/>
        <v>0</v>
      </c>
      <c r="H210" s="299">
        <f t="shared" si="50"/>
        <v>0</v>
      </c>
      <c r="I210" s="297">
        <f t="shared" si="50"/>
        <v>376</v>
      </c>
      <c r="J210" s="298">
        <f t="shared" si="50"/>
        <v>0</v>
      </c>
      <c r="K210" s="299">
        <f t="shared" si="50"/>
        <v>0</v>
      </c>
      <c r="L210" s="296">
        <f t="shared" si="50"/>
        <v>376</v>
      </c>
      <c r="M210" s="7">
        <f t="shared" si="43"/>
        <v>1</v>
      </c>
      <c r="N210" s="278"/>
    </row>
    <row r="211" spans="1:14" ht="18.75" customHeight="1">
      <c r="A211" s="23">
        <v>150</v>
      </c>
      <c r="B211" s="293"/>
      <c r="C211" s="294">
        <v>1015</v>
      </c>
      <c r="D211" s="295" t="s">
        <v>205</v>
      </c>
      <c r="E211" s="296">
        <f t="shared" si="50"/>
        <v>4256</v>
      </c>
      <c r="F211" s="297">
        <f t="shared" si="50"/>
        <v>4256</v>
      </c>
      <c r="G211" s="298">
        <f t="shared" si="50"/>
        <v>0</v>
      </c>
      <c r="H211" s="299">
        <f t="shared" si="50"/>
        <v>0</v>
      </c>
      <c r="I211" s="297">
        <f t="shared" si="50"/>
        <v>4255</v>
      </c>
      <c r="J211" s="298">
        <f t="shared" si="50"/>
        <v>0</v>
      </c>
      <c r="K211" s="299">
        <f t="shared" si="50"/>
        <v>0</v>
      </c>
      <c r="L211" s="296">
        <f t="shared" si="50"/>
        <v>4255</v>
      </c>
      <c r="M211" s="7">
        <f t="shared" si="43"/>
        <v>1</v>
      </c>
      <c r="N211" s="278"/>
    </row>
    <row r="212" spans="1:14" ht="18.75" customHeight="1">
      <c r="A212" s="23">
        <v>155</v>
      </c>
      <c r="B212" s="293"/>
      <c r="C212" s="313">
        <v>1016</v>
      </c>
      <c r="D212" s="314" t="s">
        <v>206</v>
      </c>
      <c r="E212" s="315">
        <f t="shared" si="50"/>
        <v>0</v>
      </c>
      <c r="F212" s="316">
        <f t="shared" si="50"/>
        <v>0</v>
      </c>
      <c r="G212" s="317">
        <f t="shared" si="50"/>
        <v>0</v>
      </c>
      <c r="H212" s="318">
        <f t="shared" si="50"/>
        <v>0</v>
      </c>
      <c r="I212" s="316">
        <f t="shared" si="50"/>
        <v>0</v>
      </c>
      <c r="J212" s="317">
        <f t="shared" si="50"/>
        <v>0</v>
      </c>
      <c r="K212" s="318">
        <f t="shared" si="50"/>
        <v>0</v>
      </c>
      <c r="L212" s="315">
        <f t="shared" si="50"/>
        <v>0</v>
      </c>
      <c r="M212" s="7" t="str">
        <f t="shared" si="43"/>
        <v/>
      </c>
      <c r="N212" s="278"/>
    </row>
    <row r="213" spans="1:14" ht="18.75" customHeight="1">
      <c r="A213" s="23">
        <v>160</v>
      </c>
      <c r="B213" s="279"/>
      <c r="C213" s="319">
        <v>1020</v>
      </c>
      <c r="D213" s="320" t="s">
        <v>207</v>
      </c>
      <c r="E213" s="321">
        <f t="shared" si="50"/>
        <v>0</v>
      </c>
      <c r="F213" s="322">
        <f t="shared" si="50"/>
        <v>0</v>
      </c>
      <c r="G213" s="323">
        <f t="shared" si="50"/>
        <v>0</v>
      </c>
      <c r="H213" s="324">
        <f t="shared" si="50"/>
        <v>0</v>
      </c>
      <c r="I213" s="322">
        <f t="shared" si="50"/>
        <v>0</v>
      </c>
      <c r="J213" s="323">
        <f t="shared" si="50"/>
        <v>0</v>
      </c>
      <c r="K213" s="324">
        <f t="shared" si="50"/>
        <v>0</v>
      </c>
      <c r="L213" s="321">
        <f t="shared" si="50"/>
        <v>0</v>
      </c>
      <c r="M213" s="7" t="str">
        <f t="shared" si="43"/>
        <v/>
      </c>
      <c r="N213" s="278"/>
    </row>
    <row r="214" spans="1:14" ht="18.75" customHeight="1">
      <c r="A214" s="23">
        <v>165</v>
      </c>
      <c r="B214" s="293"/>
      <c r="C214" s="325">
        <v>1030</v>
      </c>
      <c r="D214" s="326" t="s">
        <v>208</v>
      </c>
      <c r="E214" s="327">
        <f t="shared" si="50"/>
        <v>0</v>
      </c>
      <c r="F214" s="328">
        <f t="shared" si="50"/>
        <v>0</v>
      </c>
      <c r="G214" s="329">
        <f t="shared" si="50"/>
        <v>0</v>
      </c>
      <c r="H214" s="330">
        <f t="shared" si="50"/>
        <v>0</v>
      </c>
      <c r="I214" s="328">
        <f t="shared" si="50"/>
        <v>0</v>
      </c>
      <c r="J214" s="329">
        <f t="shared" si="50"/>
        <v>0</v>
      </c>
      <c r="K214" s="330">
        <f t="shared" si="50"/>
        <v>0</v>
      </c>
      <c r="L214" s="327">
        <f t="shared" si="50"/>
        <v>0</v>
      </c>
      <c r="M214" s="7" t="str">
        <f t="shared" si="43"/>
        <v/>
      </c>
      <c r="N214" s="331"/>
    </row>
    <row r="215" spans="1:14" ht="18.75" customHeight="1">
      <c r="A215" s="23">
        <v>175</v>
      </c>
      <c r="B215" s="293"/>
      <c r="C215" s="319">
        <v>1051</v>
      </c>
      <c r="D215" s="332" t="s">
        <v>209</v>
      </c>
      <c r="E215" s="321">
        <f t="shared" si="50"/>
        <v>0</v>
      </c>
      <c r="F215" s="322">
        <f t="shared" si="50"/>
        <v>0</v>
      </c>
      <c r="G215" s="323">
        <f t="shared" si="50"/>
        <v>0</v>
      </c>
      <c r="H215" s="324">
        <f t="shared" si="50"/>
        <v>0</v>
      </c>
      <c r="I215" s="322">
        <f t="shared" si="50"/>
        <v>0</v>
      </c>
      <c r="J215" s="323">
        <f t="shared" si="50"/>
        <v>0</v>
      </c>
      <c r="K215" s="324">
        <f t="shared" si="50"/>
        <v>0</v>
      </c>
      <c r="L215" s="321">
        <f t="shared" si="50"/>
        <v>0</v>
      </c>
      <c r="M215" s="7" t="str">
        <f t="shared" si="43"/>
        <v/>
      </c>
      <c r="N215" s="331"/>
    </row>
    <row r="216" spans="1:14" ht="18.75" customHeight="1">
      <c r="A216" s="23">
        <v>180</v>
      </c>
      <c r="B216" s="293"/>
      <c r="C216" s="294">
        <v>1052</v>
      </c>
      <c r="D216" s="295" t="s">
        <v>210</v>
      </c>
      <c r="E216" s="296">
        <f t="shared" si="50"/>
        <v>0</v>
      </c>
      <c r="F216" s="297">
        <f t="shared" si="50"/>
        <v>0</v>
      </c>
      <c r="G216" s="298">
        <f t="shared" si="50"/>
        <v>0</v>
      </c>
      <c r="H216" s="299">
        <f t="shared" si="50"/>
        <v>0</v>
      </c>
      <c r="I216" s="297">
        <f t="shared" si="50"/>
        <v>0</v>
      </c>
      <c r="J216" s="298">
        <f t="shared" si="50"/>
        <v>0</v>
      </c>
      <c r="K216" s="299">
        <f t="shared" si="50"/>
        <v>0</v>
      </c>
      <c r="L216" s="296">
        <f t="shared" si="50"/>
        <v>0</v>
      </c>
      <c r="M216" s="7" t="str">
        <f t="shared" si="43"/>
        <v/>
      </c>
      <c r="N216" s="331"/>
    </row>
    <row r="217" spans="1:14" ht="18.75" customHeight="1">
      <c r="A217" s="23">
        <v>185</v>
      </c>
      <c r="B217" s="293"/>
      <c r="C217" s="325">
        <v>1053</v>
      </c>
      <c r="D217" s="326" t="s">
        <v>881</v>
      </c>
      <c r="E217" s="327">
        <f t="shared" ref="E217:L222" si="51">SUMIF($C$609:$C$12315,$C217,E$609:E$12315)</f>
        <v>0</v>
      </c>
      <c r="F217" s="328">
        <f t="shared" si="51"/>
        <v>0</v>
      </c>
      <c r="G217" s="329">
        <f t="shared" si="51"/>
        <v>0</v>
      </c>
      <c r="H217" s="330">
        <f t="shared" si="51"/>
        <v>0</v>
      </c>
      <c r="I217" s="328">
        <f t="shared" si="51"/>
        <v>0</v>
      </c>
      <c r="J217" s="329">
        <f t="shared" si="51"/>
        <v>0</v>
      </c>
      <c r="K217" s="330">
        <f t="shared" si="51"/>
        <v>0</v>
      </c>
      <c r="L217" s="327">
        <f t="shared" si="51"/>
        <v>0</v>
      </c>
      <c r="M217" s="7" t="str">
        <f t="shared" si="43"/>
        <v/>
      </c>
      <c r="N217" s="278"/>
    </row>
    <row r="218" spans="1:14" ht="18.75" customHeight="1">
      <c r="A218" s="23">
        <v>190</v>
      </c>
      <c r="B218" s="293"/>
      <c r="C218" s="319">
        <v>1062</v>
      </c>
      <c r="D218" s="320" t="s">
        <v>211</v>
      </c>
      <c r="E218" s="321">
        <f t="shared" si="51"/>
        <v>0</v>
      </c>
      <c r="F218" s="322">
        <f t="shared" si="51"/>
        <v>0</v>
      </c>
      <c r="G218" s="323">
        <f t="shared" si="51"/>
        <v>0</v>
      </c>
      <c r="H218" s="324">
        <f t="shared" si="51"/>
        <v>0</v>
      </c>
      <c r="I218" s="322">
        <f t="shared" si="51"/>
        <v>0</v>
      </c>
      <c r="J218" s="323">
        <f t="shared" si="51"/>
        <v>0</v>
      </c>
      <c r="K218" s="324">
        <f t="shared" si="51"/>
        <v>0</v>
      </c>
      <c r="L218" s="321">
        <f t="shared" si="51"/>
        <v>0</v>
      </c>
      <c r="M218" s="7" t="str">
        <f t="shared" si="43"/>
        <v/>
      </c>
      <c r="N218" s="278"/>
    </row>
    <row r="219" spans="1:14" ht="18.75" customHeight="1">
      <c r="A219" s="23">
        <v>200</v>
      </c>
      <c r="B219" s="293"/>
      <c r="C219" s="325">
        <v>1063</v>
      </c>
      <c r="D219" s="333" t="s">
        <v>807</v>
      </c>
      <c r="E219" s="327">
        <f t="shared" si="51"/>
        <v>0</v>
      </c>
      <c r="F219" s="328">
        <f t="shared" si="51"/>
        <v>0</v>
      </c>
      <c r="G219" s="329">
        <f t="shared" si="51"/>
        <v>0</v>
      </c>
      <c r="H219" s="330">
        <f t="shared" si="51"/>
        <v>0</v>
      </c>
      <c r="I219" s="328">
        <f t="shared" si="51"/>
        <v>0</v>
      </c>
      <c r="J219" s="329">
        <f t="shared" si="51"/>
        <v>0</v>
      </c>
      <c r="K219" s="330">
        <f t="shared" si="51"/>
        <v>0</v>
      </c>
      <c r="L219" s="327">
        <f t="shared" si="51"/>
        <v>0</v>
      </c>
      <c r="M219" s="7" t="str">
        <f t="shared" si="43"/>
        <v/>
      </c>
      <c r="N219" s="278"/>
    </row>
    <row r="220" spans="1:14" ht="18.75" customHeight="1">
      <c r="A220" s="23">
        <v>200</v>
      </c>
      <c r="B220" s="293"/>
      <c r="C220" s="334">
        <v>1069</v>
      </c>
      <c r="D220" s="335" t="s">
        <v>212</v>
      </c>
      <c r="E220" s="336">
        <f t="shared" si="51"/>
        <v>0</v>
      </c>
      <c r="F220" s="337">
        <f t="shared" si="51"/>
        <v>0</v>
      </c>
      <c r="G220" s="338">
        <f t="shared" si="51"/>
        <v>0</v>
      </c>
      <c r="H220" s="339">
        <f t="shared" si="51"/>
        <v>0</v>
      </c>
      <c r="I220" s="337">
        <f t="shared" si="51"/>
        <v>0</v>
      </c>
      <c r="J220" s="338">
        <f t="shared" si="51"/>
        <v>0</v>
      </c>
      <c r="K220" s="339">
        <f t="shared" si="51"/>
        <v>0</v>
      </c>
      <c r="L220" s="336">
        <f t="shared" si="51"/>
        <v>0</v>
      </c>
      <c r="M220" s="7" t="str">
        <f t="shared" si="43"/>
        <v/>
      </c>
      <c r="N220" s="278"/>
    </row>
    <row r="221" spans="1:14" ht="18.75" customHeight="1">
      <c r="A221" s="23">
        <v>205</v>
      </c>
      <c r="B221" s="279"/>
      <c r="C221" s="319">
        <v>1091</v>
      </c>
      <c r="D221" s="332" t="s">
        <v>918</v>
      </c>
      <c r="E221" s="321">
        <f t="shared" si="51"/>
        <v>0</v>
      </c>
      <c r="F221" s="322">
        <f t="shared" si="51"/>
        <v>0</v>
      </c>
      <c r="G221" s="323">
        <f t="shared" si="51"/>
        <v>0</v>
      </c>
      <c r="H221" s="324">
        <f t="shared" si="51"/>
        <v>0</v>
      </c>
      <c r="I221" s="322">
        <f t="shared" si="51"/>
        <v>0</v>
      </c>
      <c r="J221" s="323">
        <f t="shared" si="51"/>
        <v>0</v>
      </c>
      <c r="K221" s="324">
        <f t="shared" si="51"/>
        <v>0</v>
      </c>
      <c r="L221" s="321">
        <f t="shared" si="51"/>
        <v>0</v>
      </c>
      <c r="M221" s="7" t="str">
        <f t="shared" si="43"/>
        <v/>
      </c>
      <c r="N221" s="278"/>
    </row>
    <row r="222" spans="1:14" ht="18.75" customHeight="1">
      <c r="A222" s="23">
        <v>210</v>
      </c>
      <c r="B222" s="293"/>
      <c r="C222" s="294">
        <v>1092</v>
      </c>
      <c r="D222" s="295" t="s">
        <v>307</v>
      </c>
      <c r="E222" s="296">
        <f t="shared" si="51"/>
        <v>0</v>
      </c>
      <c r="F222" s="297">
        <f t="shared" si="51"/>
        <v>0</v>
      </c>
      <c r="G222" s="298">
        <f t="shared" si="51"/>
        <v>0</v>
      </c>
      <c r="H222" s="299">
        <f t="shared" si="51"/>
        <v>0</v>
      </c>
      <c r="I222" s="297">
        <f t="shared" si="51"/>
        <v>0</v>
      </c>
      <c r="J222" s="298">
        <f t="shared" si="51"/>
        <v>0</v>
      </c>
      <c r="K222" s="299">
        <f t="shared" si="51"/>
        <v>0</v>
      </c>
      <c r="L222" s="296">
        <f t="shared" si="51"/>
        <v>0</v>
      </c>
      <c r="M222" s="7" t="str">
        <f t="shared" si="43"/>
        <v/>
      </c>
      <c r="N222" s="278"/>
    </row>
    <row r="223" spans="1:14" ht="18.75" customHeight="1">
      <c r="A223" s="23">
        <v>215</v>
      </c>
      <c r="B223" s="293"/>
      <c r="C223" s="286">
        <v>1098</v>
      </c>
      <c r="D223" s="340" t="s">
        <v>213</v>
      </c>
      <c r="E223" s="288">
        <f t="shared" ref="E223:L223" si="52">SUMIF($C$609:$C$12315,$C223,E$609:E$12315)</f>
        <v>0</v>
      </c>
      <c r="F223" s="289">
        <f t="shared" si="52"/>
        <v>0</v>
      </c>
      <c r="G223" s="290">
        <f t="shared" si="52"/>
        <v>0</v>
      </c>
      <c r="H223" s="291">
        <f t="shared" si="52"/>
        <v>0</v>
      </c>
      <c r="I223" s="289">
        <f t="shared" si="52"/>
        <v>0</v>
      </c>
      <c r="J223" s="290">
        <f t="shared" si="52"/>
        <v>0</v>
      </c>
      <c r="K223" s="291">
        <f t="shared" si="52"/>
        <v>0</v>
      </c>
      <c r="L223" s="288">
        <f t="shared" si="52"/>
        <v>0</v>
      </c>
      <c r="M223" s="7" t="str">
        <f t="shared" si="43"/>
        <v/>
      </c>
      <c r="N223" s="278"/>
    </row>
    <row r="224" spans="1:14" s="15" customFormat="1">
      <c r="A224" s="22">
        <v>220</v>
      </c>
      <c r="B224" s="273">
        <v>1900</v>
      </c>
      <c r="C224" s="1785" t="s">
        <v>274</v>
      </c>
      <c r="D224" s="1786"/>
      <c r="E224" s="311">
        <f t="shared" ref="E224:L224" si="53">SUMIF($B$609:$B$12315,$B224,E$609:E$12315)</f>
        <v>0</v>
      </c>
      <c r="F224" s="275">
        <f t="shared" si="53"/>
        <v>0</v>
      </c>
      <c r="G224" s="276">
        <f t="shared" si="53"/>
        <v>0</v>
      </c>
      <c r="H224" s="277">
        <f t="shared" si="53"/>
        <v>0</v>
      </c>
      <c r="I224" s="275">
        <f t="shared" si="53"/>
        <v>0</v>
      </c>
      <c r="J224" s="276">
        <f t="shared" si="53"/>
        <v>0</v>
      </c>
      <c r="K224" s="277">
        <f t="shared" si="53"/>
        <v>0</v>
      </c>
      <c r="L224" s="311">
        <f t="shared" si="53"/>
        <v>0</v>
      </c>
      <c r="M224" s="7" t="str">
        <f t="shared" si="43"/>
        <v/>
      </c>
      <c r="N224" s="278"/>
    </row>
    <row r="225" spans="1:14" ht="18.75" customHeight="1">
      <c r="A225" s="23">
        <v>225</v>
      </c>
      <c r="B225" s="293"/>
      <c r="C225" s="280">
        <v>1901</v>
      </c>
      <c r="D225" s="341" t="s">
        <v>919</v>
      </c>
      <c r="E225" s="282">
        <f t="shared" ref="E225:L227" si="54">SUMIF($C$609:$C$12315,$C225,E$609:E$12315)</f>
        <v>0</v>
      </c>
      <c r="F225" s="283">
        <f t="shared" si="54"/>
        <v>0</v>
      </c>
      <c r="G225" s="284">
        <f t="shared" si="54"/>
        <v>0</v>
      </c>
      <c r="H225" s="285">
        <f t="shared" si="54"/>
        <v>0</v>
      </c>
      <c r="I225" s="283">
        <f t="shared" si="54"/>
        <v>0</v>
      </c>
      <c r="J225" s="284">
        <f t="shared" si="54"/>
        <v>0</v>
      </c>
      <c r="K225" s="285">
        <f t="shared" si="54"/>
        <v>0</v>
      </c>
      <c r="L225" s="282">
        <f t="shared" si="54"/>
        <v>0</v>
      </c>
      <c r="M225" s="7" t="str">
        <f t="shared" si="43"/>
        <v/>
      </c>
      <c r="N225" s="278"/>
    </row>
    <row r="226" spans="1:14" ht="18.75" customHeight="1">
      <c r="A226" s="23">
        <v>230</v>
      </c>
      <c r="B226" s="342"/>
      <c r="C226" s="294">
        <v>1981</v>
      </c>
      <c r="D226" s="343" t="s">
        <v>920</v>
      </c>
      <c r="E226" s="296">
        <f t="shared" si="54"/>
        <v>0</v>
      </c>
      <c r="F226" s="297">
        <f t="shared" si="54"/>
        <v>0</v>
      </c>
      <c r="G226" s="298">
        <f t="shared" si="54"/>
        <v>0</v>
      </c>
      <c r="H226" s="299">
        <f t="shared" si="54"/>
        <v>0</v>
      </c>
      <c r="I226" s="297">
        <f t="shared" si="54"/>
        <v>0</v>
      </c>
      <c r="J226" s="298">
        <f t="shared" si="54"/>
        <v>0</v>
      </c>
      <c r="K226" s="299">
        <f t="shared" si="54"/>
        <v>0</v>
      </c>
      <c r="L226" s="296">
        <f t="shared" si="54"/>
        <v>0</v>
      </c>
      <c r="M226" s="7" t="str">
        <f t="shared" si="43"/>
        <v/>
      </c>
      <c r="N226" s="278"/>
    </row>
    <row r="227" spans="1:14" ht="18.75" customHeight="1">
      <c r="A227" s="23">
        <v>245</v>
      </c>
      <c r="B227" s="293"/>
      <c r="C227" s="286">
        <v>1991</v>
      </c>
      <c r="D227" s="344" t="s">
        <v>921</v>
      </c>
      <c r="E227" s="288">
        <f t="shared" si="54"/>
        <v>0</v>
      </c>
      <c r="F227" s="289">
        <f t="shared" si="54"/>
        <v>0</v>
      </c>
      <c r="G227" s="290">
        <f t="shared" si="54"/>
        <v>0</v>
      </c>
      <c r="H227" s="291">
        <f t="shared" si="54"/>
        <v>0</v>
      </c>
      <c r="I227" s="289">
        <f t="shared" si="54"/>
        <v>0</v>
      </c>
      <c r="J227" s="290">
        <f t="shared" si="54"/>
        <v>0</v>
      </c>
      <c r="K227" s="291">
        <f t="shared" si="54"/>
        <v>0</v>
      </c>
      <c r="L227" s="288">
        <f t="shared" si="54"/>
        <v>0</v>
      </c>
      <c r="M227" s="7" t="str">
        <f t="shared" si="43"/>
        <v/>
      </c>
      <c r="N227" s="278"/>
    </row>
    <row r="228" spans="1:14" s="15" customFormat="1">
      <c r="A228" s="22">
        <v>220</v>
      </c>
      <c r="B228" s="273">
        <v>2100</v>
      </c>
      <c r="C228" s="1785" t="s">
        <v>728</v>
      </c>
      <c r="D228" s="1786"/>
      <c r="E228" s="311">
        <f t="shared" ref="E228:L228" si="55">SUMIF($B$609:$B$12315,$B228,E$609:E$12315)</f>
        <v>0</v>
      </c>
      <c r="F228" s="275">
        <f t="shared" si="55"/>
        <v>0</v>
      </c>
      <c r="G228" s="276">
        <f t="shared" si="55"/>
        <v>0</v>
      </c>
      <c r="H228" s="277">
        <f t="shared" si="55"/>
        <v>0</v>
      </c>
      <c r="I228" s="275">
        <f t="shared" si="55"/>
        <v>0</v>
      </c>
      <c r="J228" s="276">
        <f t="shared" si="55"/>
        <v>0</v>
      </c>
      <c r="K228" s="277">
        <f t="shared" si="55"/>
        <v>0</v>
      </c>
      <c r="L228" s="311">
        <f t="shared" si="55"/>
        <v>0</v>
      </c>
      <c r="M228" s="7" t="str">
        <f t="shared" si="43"/>
        <v/>
      </c>
      <c r="N228" s="278"/>
    </row>
    <row r="229" spans="1:14" ht="18.75" customHeight="1">
      <c r="A229" s="23">
        <v>225</v>
      </c>
      <c r="B229" s="293"/>
      <c r="C229" s="280">
        <v>2110</v>
      </c>
      <c r="D229" s="345" t="s">
        <v>214</v>
      </c>
      <c r="E229" s="282">
        <f t="shared" ref="E229:L233" si="56">SUMIF($C$609:$C$12315,$C229,E$609:E$12315)</f>
        <v>0</v>
      </c>
      <c r="F229" s="283">
        <f t="shared" si="56"/>
        <v>0</v>
      </c>
      <c r="G229" s="284">
        <f t="shared" si="56"/>
        <v>0</v>
      </c>
      <c r="H229" s="285">
        <f t="shared" si="56"/>
        <v>0</v>
      </c>
      <c r="I229" s="283">
        <f t="shared" si="56"/>
        <v>0</v>
      </c>
      <c r="J229" s="284">
        <f t="shared" si="56"/>
        <v>0</v>
      </c>
      <c r="K229" s="285">
        <f t="shared" si="56"/>
        <v>0</v>
      </c>
      <c r="L229" s="282">
        <f t="shared" si="56"/>
        <v>0</v>
      </c>
      <c r="M229" s="7" t="str">
        <f t="shared" si="43"/>
        <v/>
      </c>
      <c r="N229" s="278"/>
    </row>
    <row r="230" spans="1:14" ht="18.75" customHeight="1">
      <c r="A230" s="23">
        <v>230</v>
      </c>
      <c r="B230" s="342"/>
      <c r="C230" s="294">
        <v>2120</v>
      </c>
      <c r="D230" s="301" t="s">
        <v>215</v>
      </c>
      <c r="E230" s="296">
        <f t="shared" si="56"/>
        <v>0</v>
      </c>
      <c r="F230" s="297">
        <f t="shared" si="56"/>
        <v>0</v>
      </c>
      <c r="G230" s="298">
        <f t="shared" si="56"/>
        <v>0</v>
      </c>
      <c r="H230" s="299">
        <f t="shared" si="56"/>
        <v>0</v>
      </c>
      <c r="I230" s="297">
        <f t="shared" si="56"/>
        <v>0</v>
      </c>
      <c r="J230" s="298">
        <f t="shared" si="56"/>
        <v>0</v>
      </c>
      <c r="K230" s="299">
        <f t="shared" si="56"/>
        <v>0</v>
      </c>
      <c r="L230" s="296">
        <f t="shared" si="56"/>
        <v>0</v>
      </c>
      <c r="M230" s="7" t="str">
        <f t="shared" si="43"/>
        <v/>
      </c>
      <c r="N230" s="278"/>
    </row>
    <row r="231" spans="1:14" ht="18.75" customHeight="1">
      <c r="A231" s="23">
        <v>235</v>
      </c>
      <c r="B231" s="342"/>
      <c r="C231" s="294">
        <v>2125</v>
      </c>
      <c r="D231" s="301" t="s">
        <v>216</v>
      </c>
      <c r="E231" s="296">
        <f t="shared" si="56"/>
        <v>0</v>
      </c>
      <c r="F231" s="297">
        <f t="shared" si="56"/>
        <v>0</v>
      </c>
      <c r="G231" s="298">
        <f t="shared" si="56"/>
        <v>0</v>
      </c>
      <c r="H231" s="299">
        <f t="shared" si="56"/>
        <v>0</v>
      </c>
      <c r="I231" s="297">
        <f t="shared" si="56"/>
        <v>0</v>
      </c>
      <c r="J231" s="298">
        <f t="shared" si="56"/>
        <v>0</v>
      </c>
      <c r="K231" s="299">
        <f t="shared" si="56"/>
        <v>0</v>
      </c>
      <c r="L231" s="296">
        <f t="shared" si="56"/>
        <v>0</v>
      </c>
      <c r="M231" s="7" t="str">
        <f t="shared" si="43"/>
        <v/>
      </c>
      <c r="N231" s="278"/>
    </row>
    <row r="232" spans="1:14" ht="18.75" customHeight="1">
      <c r="A232" s="23">
        <v>240</v>
      </c>
      <c r="B232" s="292"/>
      <c r="C232" s="294">
        <v>2140</v>
      </c>
      <c r="D232" s="301" t="s">
        <v>217</v>
      </c>
      <c r="E232" s="296">
        <f t="shared" si="56"/>
        <v>0</v>
      </c>
      <c r="F232" s="297">
        <f t="shared" si="56"/>
        <v>0</v>
      </c>
      <c r="G232" s="298">
        <f t="shared" si="56"/>
        <v>0</v>
      </c>
      <c r="H232" s="299">
        <f t="shared" si="56"/>
        <v>0</v>
      </c>
      <c r="I232" s="297">
        <f t="shared" si="56"/>
        <v>0</v>
      </c>
      <c r="J232" s="298">
        <f t="shared" si="56"/>
        <v>0</v>
      </c>
      <c r="K232" s="299">
        <f t="shared" si="56"/>
        <v>0</v>
      </c>
      <c r="L232" s="296">
        <f t="shared" si="56"/>
        <v>0</v>
      </c>
      <c r="M232" s="7" t="str">
        <f t="shared" si="43"/>
        <v/>
      </c>
      <c r="N232" s="278"/>
    </row>
    <row r="233" spans="1:14" ht="18.75" customHeight="1">
      <c r="A233" s="23">
        <v>245</v>
      </c>
      <c r="B233" s="293"/>
      <c r="C233" s="286">
        <v>2190</v>
      </c>
      <c r="D233" s="346" t="s">
        <v>218</v>
      </c>
      <c r="E233" s="288">
        <f t="shared" si="56"/>
        <v>0</v>
      </c>
      <c r="F233" s="289">
        <f t="shared" si="56"/>
        <v>0</v>
      </c>
      <c r="G233" s="290">
        <f t="shared" si="56"/>
        <v>0</v>
      </c>
      <c r="H233" s="291">
        <f t="shared" si="56"/>
        <v>0</v>
      </c>
      <c r="I233" s="289">
        <f t="shared" si="56"/>
        <v>0</v>
      </c>
      <c r="J233" s="290">
        <f t="shared" si="56"/>
        <v>0</v>
      </c>
      <c r="K233" s="291">
        <f t="shared" si="56"/>
        <v>0</v>
      </c>
      <c r="L233" s="288">
        <f t="shared" si="56"/>
        <v>0</v>
      </c>
      <c r="M233" s="7" t="str">
        <f t="shared" si="43"/>
        <v/>
      </c>
      <c r="N233" s="278"/>
    </row>
    <row r="234" spans="1:14" s="15" customFormat="1">
      <c r="A234" s="22">
        <v>250</v>
      </c>
      <c r="B234" s="273">
        <v>2200</v>
      </c>
      <c r="C234" s="1785" t="s">
        <v>219</v>
      </c>
      <c r="D234" s="1786"/>
      <c r="E234" s="311">
        <f t="shared" ref="E234:L234" si="57">SUMIF($B$609:$B$12315,$B234,E$609:E$12315)</f>
        <v>0</v>
      </c>
      <c r="F234" s="275">
        <f t="shared" si="57"/>
        <v>0</v>
      </c>
      <c r="G234" s="276">
        <f t="shared" si="57"/>
        <v>0</v>
      </c>
      <c r="H234" s="277">
        <f t="shared" si="57"/>
        <v>0</v>
      </c>
      <c r="I234" s="275">
        <f t="shared" si="57"/>
        <v>0</v>
      </c>
      <c r="J234" s="276">
        <f t="shared" si="57"/>
        <v>0</v>
      </c>
      <c r="K234" s="277">
        <f t="shared" si="57"/>
        <v>0</v>
      </c>
      <c r="L234" s="311">
        <f t="shared" si="57"/>
        <v>0</v>
      </c>
      <c r="M234" s="7" t="str">
        <f t="shared" si="43"/>
        <v/>
      </c>
      <c r="N234" s="278"/>
    </row>
    <row r="235" spans="1:14" ht="18.75" customHeight="1">
      <c r="A235" s="23">
        <v>255</v>
      </c>
      <c r="B235" s="293"/>
      <c r="C235" s="280">
        <v>2221</v>
      </c>
      <c r="D235" s="281" t="s">
        <v>308</v>
      </c>
      <c r="E235" s="282">
        <f t="shared" ref="E235:L236" si="58">SUMIF($C$609:$C$12315,$C235,E$609:E$12315)</f>
        <v>0</v>
      </c>
      <c r="F235" s="283">
        <f t="shared" si="58"/>
        <v>0</v>
      </c>
      <c r="G235" s="284">
        <f t="shared" si="58"/>
        <v>0</v>
      </c>
      <c r="H235" s="285">
        <f t="shared" si="58"/>
        <v>0</v>
      </c>
      <c r="I235" s="283">
        <f t="shared" si="58"/>
        <v>0</v>
      </c>
      <c r="J235" s="284">
        <f t="shared" si="58"/>
        <v>0</v>
      </c>
      <c r="K235" s="285">
        <f t="shared" si="58"/>
        <v>0</v>
      </c>
      <c r="L235" s="282">
        <f t="shared" si="58"/>
        <v>0</v>
      </c>
      <c r="M235" s="7" t="str">
        <f t="shared" si="43"/>
        <v/>
      </c>
      <c r="N235" s="278"/>
    </row>
    <row r="236" spans="1:14" ht="18.75" customHeight="1">
      <c r="A236" s="23">
        <v>265</v>
      </c>
      <c r="B236" s="293"/>
      <c r="C236" s="286">
        <v>2224</v>
      </c>
      <c r="D236" s="287" t="s">
        <v>220</v>
      </c>
      <c r="E236" s="288">
        <f t="shared" si="58"/>
        <v>0</v>
      </c>
      <c r="F236" s="289">
        <f t="shared" si="58"/>
        <v>0</v>
      </c>
      <c r="G236" s="290">
        <f t="shared" si="58"/>
        <v>0</v>
      </c>
      <c r="H236" s="291">
        <f t="shared" si="58"/>
        <v>0</v>
      </c>
      <c r="I236" s="289">
        <f t="shared" si="58"/>
        <v>0</v>
      </c>
      <c r="J236" s="290">
        <f t="shared" si="58"/>
        <v>0</v>
      </c>
      <c r="K236" s="291">
        <f t="shared" si="58"/>
        <v>0</v>
      </c>
      <c r="L236" s="288">
        <f t="shared" si="58"/>
        <v>0</v>
      </c>
      <c r="M236" s="7" t="str">
        <f t="shared" si="43"/>
        <v/>
      </c>
      <c r="N236" s="278"/>
    </row>
    <row r="237" spans="1:14" s="15" customFormat="1">
      <c r="A237" s="22">
        <v>270</v>
      </c>
      <c r="B237" s="273">
        <v>2500</v>
      </c>
      <c r="C237" s="1785" t="s">
        <v>221</v>
      </c>
      <c r="D237" s="1786"/>
      <c r="E237" s="311">
        <f t="shared" ref="E237:L241" si="59">SUMIF($B$609:$B$12315,$B237,E$609:E$12315)</f>
        <v>0</v>
      </c>
      <c r="F237" s="275">
        <f t="shared" si="59"/>
        <v>0</v>
      </c>
      <c r="G237" s="276">
        <f t="shared" si="59"/>
        <v>0</v>
      </c>
      <c r="H237" s="277">
        <f t="shared" si="59"/>
        <v>0</v>
      </c>
      <c r="I237" s="275">
        <f t="shared" si="59"/>
        <v>0</v>
      </c>
      <c r="J237" s="276">
        <f t="shared" si="59"/>
        <v>0</v>
      </c>
      <c r="K237" s="277">
        <f t="shared" si="59"/>
        <v>0</v>
      </c>
      <c r="L237" s="311">
        <f t="shared" si="59"/>
        <v>0</v>
      </c>
      <c r="M237" s="7" t="str">
        <f t="shared" si="43"/>
        <v/>
      </c>
      <c r="N237" s="278"/>
    </row>
    <row r="238" spans="1:14" s="15" customFormat="1" ht="18.75" customHeight="1">
      <c r="A238" s="22">
        <v>290</v>
      </c>
      <c r="B238" s="273">
        <v>2600</v>
      </c>
      <c r="C238" s="1791" t="s">
        <v>222</v>
      </c>
      <c r="D238" s="1792"/>
      <c r="E238" s="311">
        <f t="shared" si="59"/>
        <v>0</v>
      </c>
      <c r="F238" s="275">
        <f t="shared" si="59"/>
        <v>0</v>
      </c>
      <c r="G238" s="276">
        <f t="shared" si="59"/>
        <v>0</v>
      </c>
      <c r="H238" s="277">
        <f t="shared" si="59"/>
        <v>0</v>
      </c>
      <c r="I238" s="275">
        <f t="shared" si="59"/>
        <v>0</v>
      </c>
      <c r="J238" s="276">
        <f t="shared" si="59"/>
        <v>0</v>
      </c>
      <c r="K238" s="277">
        <f t="shared" si="59"/>
        <v>0</v>
      </c>
      <c r="L238" s="311">
        <f t="shared" si="59"/>
        <v>0</v>
      </c>
      <c r="M238" s="7" t="str">
        <f t="shared" si="43"/>
        <v/>
      </c>
      <c r="N238" s="278"/>
    </row>
    <row r="239" spans="1:14" s="15" customFormat="1" ht="18.75" customHeight="1">
      <c r="A239" s="39">
        <v>320</v>
      </c>
      <c r="B239" s="273">
        <v>2700</v>
      </c>
      <c r="C239" s="1791" t="s">
        <v>223</v>
      </c>
      <c r="D239" s="1792"/>
      <c r="E239" s="311">
        <f t="shared" si="59"/>
        <v>0</v>
      </c>
      <c r="F239" s="275">
        <f t="shared" si="59"/>
        <v>0</v>
      </c>
      <c r="G239" s="276">
        <f t="shared" si="59"/>
        <v>0</v>
      </c>
      <c r="H239" s="277">
        <f t="shared" si="59"/>
        <v>0</v>
      </c>
      <c r="I239" s="275">
        <f t="shared" si="59"/>
        <v>0</v>
      </c>
      <c r="J239" s="276">
        <f t="shared" si="59"/>
        <v>0</v>
      </c>
      <c r="K239" s="277">
        <f t="shared" si="59"/>
        <v>0</v>
      </c>
      <c r="L239" s="311">
        <f t="shared" si="59"/>
        <v>0</v>
      </c>
      <c r="M239" s="7" t="str">
        <f t="shared" si="43"/>
        <v/>
      </c>
      <c r="N239" s="278"/>
    </row>
    <row r="240" spans="1:14" s="15" customFormat="1" ht="30" customHeight="1">
      <c r="A240" s="22">
        <v>330</v>
      </c>
      <c r="B240" s="273">
        <v>2800</v>
      </c>
      <c r="C240" s="1791" t="s">
        <v>1670</v>
      </c>
      <c r="D240" s="1792"/>
      <c r="E240" s="311">
        <f t="shared" si="59"/>
        <v>0</v>
      </c>
      <c r="F240" s="275">
        <f t="shared" si="59"/>
        <v>0</v>
      </c>
      <c r="G240" s="276">
        <f t="shared" si="59"/>
        <v>0</v>
      </c>
      <c r="H240" s="277">
        <f t="shared" si="59"/>
        <v>0</v>
      </c>
      <c r="I240" s="275">
        <f t="shared" si="59"/>
        <v>0</v>
      </c>
      <c r="J240" s="276">
        <f t="shared" si="59"/>
        <v>0</v>
      </c>
      <c r="K240" s="277">
        <f t="shared" si="59"/>
        <v>0</v>
      </c>
      <c r="L240" s="311">
        <f t="shared" si="59"/>
        <v>0</v>
      </c>
      <c r="M240" s="7" t="str">
        <f t="shared" si="43"/>
        <v/>
      </c>
      <c r="N240" s="331"/>
    </row>
    <row r="241" spans="1:14" s="15" customFormat="1" ht="16.5" customHeight="1">
      <c r="A241" s="22">
        <v>350</v>
      </c>
      <c r="B241" s="273">
        <v>2900</v>
      </c>
      <c r="C241" s="1785" t="s">
        <v>224</v>
      </c>
      <c r="D241" s="1786"/>
      <c r="E241" s="311">
        <f t="shared" si="59"/>
        <v>0</v>
      </c>
      <c r="F241" s="275">
        <f t="shared" si="59"/>
        <v>0</v>
      </c>
      <c r="G241" s="276">
        <f t="shared" si="59"/>
        <v>0</v>
      </c>
      <c r="H241" s="277">
        <f t="shared" si="59"/>
        <v>0</v>
      </c>
      <c r="I241" s="275">
        <f t="shared" si="59"/>
        <v>0</v>
      </c>
      <c r="J241" s="276">
        <f t="shared" si="59"/>
        <v>0</v>
      </c>
      <c r="K241" s="277">
        <f t="shared" si="59"/>
        <v>0</v>
      </c>
      <c r="L241" s="311">
        <f t="shared" si="59"/>
        <v>0</v>
      </c>
      <c r="M241" s="7" t="str">
        <f t="shared" si="43"/>
        <v/>
      </c>
      <c r="N241" s="278"/>
    </row>
    <row r="242" spans="1:14" ht="18.75" customHeight="1">
      <c r="A242" s="23">
        <v>355</v>
      </c>
      <c r="B242" s="347"/>
      <c r="C242" s="280">
        <v>2910</v>
      </c>
      <c r="D242" s="348" t="s">
        <v>2008</v>
      </c>
      <c r="E242" s="282">
        <f t="shared" ref="E242:L249" si="60">SUMIF($C$609:$C$12315,$C242,E$609:E$12315)</f>
        <v>0</v>
      </c>
      <c r="F242" s="283">
        <f t="shared" si="60"/>
        <v>0</v>
      </c>
      <c r="G242" s="284">
        <f t="shared" si="60"/>
        <v>0</v>
      </c>
      <c r="H242" s="285">
        <f t="shared" si="60"/>
        <v>0</v>
      </c>
      <c r="I242" s="283">
        <f t="shared" si="60"/>
        <v>0</v>
      </c>
      <c r="J242" s="284">
        <f t="shared" si="60"/>
        <v>0</v>
      </c>
      <c r="K242" s="285">
        <f t="shared" si="60"/>
        <v>0</v>
      </c>
      <c r="L242" s="282">
        <f t="shared" si="60"/>
        <v>0</v>
      </c>
      <c r="M242" s="7" t="str">
        <f t="shared" si="43"/>
        <v/>
      </c>
      <c r="N242" s="278"/>
    </row>
    <row r="243" spans="1:14" ht="18.75" customHeight="1">
      <c r="A243" s="23">
        <v>355</v>
      </c>
      <c r="B243" s="347"/>
      <c r="C243" s="280">
        <v>2920</v>
      </c>
      <c r="D243" s="348" t="s">
        <v>225</v>
      </c>
      <c r="E243" s="282">
        <f t="shared" si="60"/>
        <v>0</v>
      </c>
      <c r="F243" s="283">
        <f t="shared" si="60"/>
        <v>0</v>
      </c>
      <c r="G243" s="284">
        <f t="shared" si="60"/>
        <v>0</v>
      </c>
      <c r="H243" s="285">
        <f t="shared" si="60"/>
        <v>0</v>
      </c>
      <c r="I243" s="283">
        <f t="shared" si="60"/>
        <v>0</v>
      </c>
      <c r="J243" s="284">
        <f t="shared" si="60"/>
        <v>0</v>
      </c>
      <c r="K243" s="285">
        <f t="shared" si="60"/>
        <v>0</v>
      </c>
      <c r="L243" s="282">
        <f t="shared" si="60"/>
        <v>0</v>
      </c>
      <c r="M243" s="7" t="str">
        <f t="shared" si="43"/>
        <v/>
      </c>
      <c r="N243" s="278"/>
    </row>
    <row r="244" spans="1:14" ht="31.5">
      <c r="A244" s="23">
        <v>375</v>
      </c>
      <c r="B244" s="347"/>
      <c r="C244" s="325">
        <v>2969</v>
      </c>
      <c r="D244" s="349" t="s">
        <v>226</v>
      </c>
      <c r="E244" s="327">
        <f t="shared" si="60"/>
        <v>0</v>
      </c>
      <c r="F244" s="328">
        <f t="shared" si="60"/>
        <v>0</v>
      </c>
      <c r="G244" s="329">
        <f t="shared" si="60"/>
        <v>0</v>
      </c>
      <c r="H244" s="330">
        <f t="shared" si="60"/>
        <v>0</v>
      </c>
      <c r="I244" s="328">
        <f t="shared" si="60"/>
        <v>0</v>
      </c>
      <c r="J244" s="329">
        <f t="shared" si="60"/>
        <v>0</v>
      </c>
      <c r="K244" s="330">
        <f t="shared" si="60"/>
        <v>0</v>
      </c>
      <c r="L244" s="327">
        <f t="shared" si="60"/>
        <v>0</v>
      </c>
      <c r="M244" s="7" t="str">
        <f t="shared" si="43"/>
        <v/>
      </c>
      <c r="N244" s="278"/>
    </row>
    <row r="245" spans="1:14" ht="31.5">
      <c r="A245" s="23">
        <v>380</v>
      </c>
      <c r="B245" s="347"/>
      <c r="C245" s="350">
        <v>2970</v>
      </c>
      <c r="D245" s="351" t="s">
        <v>227</v>
      </c>
      <c r="E245" s="352">
        <f t="shared" si="60"/>
        <v>0</v>
      </c>
      <c r="F245" s="353">
        <f t="shared" si="60"/>
        <v>0</v>
      </c>
      <c r="G245" s="354">
        <f t="shared" si="60"/>
        <v>0</v>
      </c>
      <c r="H245" s="355">
        <f t="shared" si="60"/>
        <v>0</v>
      </c>
      <c r="I245" s="353">
        <f t="shared" si="60"/>
        <v>0</v>
      </c>
      <c r="J245" s="354">
        <f t="shared" si="60"/>
        <v>0</v>
      </c>
      <c r="K245" s="355">
        <f t="shared" si="60"/>
        <v>0</v>
      </c>
      <c r="L245" s="352">
        <f t="shared" si="60"/>
        <v>0</v>
      </c>
      <c r="M245" s="7" t="str">
        <f t="shared" si="43"/>
        <v/>
      </c>
      <c r="N245" s="331"/>
    </row>
    <row r="246" spans="1:14" ht="18.75" customHeight="1">
      <c r="A246" s="23">
        <v>385</v>
      </c>
      <c r="B246" s="347"/>
      <c r="C246" s="334">
        <v>2989</v>
      </c>
      <c r="D246" s="356" t="s">
        <v>228</v>
      </c>
      <c r="E246" s="336">
        <f t="shared" si="60"/>
        <v>0</v>
      </c>
      <c r="F246" s="337">
        <f t="shared" si="60"/>
        <v>0</v>
      </c>
      <c r="G246" s="338">
        <f t="shared" si="60"/>
        <v>0</v>
      </c>
      <c r="H246" s="339">
        <f t="shared" si="60"/>
        <v>0</v>
      </c>
      <c r="I246" s="337">
        <f t="shared" si="60"/>
        <v>0</v>
      </c>
      <c r="J246" s="338">
        <f t="shared" si="60"/>
        <v>0</v>
      </c>
      <c r="K246" s="339">
        <f t="shared" si="60"/>
        <v>0</v>
      </c>
      <c r="L246" s="336">
        <f t="shared" si="60"/>
        <v>0</v>
      </c>
      <c r="M246" s="7" t="str">
        <f t="shared" si="43"/>
        <v/>
      </c>
      <c r="N246" s="278"/>
    </row>
    <row r="247" spans="1:14" ht="31.5" customHeight="1">
      <c r="A247" s="23">
        <v>390</v>
      </c>
      <c r="B247" s="293"/>
      <c r="C247" s="319">
        <v>2990</v>
      </c>
      <c r="D247" s="357" t="s">
        <v>2009</v>
      </c>
      <c r="E247" s="321">
        <f t="shared" si="60"/>
        <v>0</v>
      </c>
      <c r="F247" s="322">
        <f t="shared" si="60"/>
        <v>0</v>
      </c>
      <c r="G247" s="323">
        <f t="shared" si="60"/>
        <v>0</v>
      </c>
      <c r="H247" s="324">
        <f t="shared" si="60"/>
        <v>0</v>
      </c>
      <c r="I247" s="322">
        <f t="shared" si="60"/>
        <v>0</v>
      </c>
      <c r="J247" s="323">
        <f t="shared" si="60"/>
        <v>0</v>
      </c>
      <c r="K247" s="324">
        <f t="shared" si="60"/>
        <v>0</v>
      </c>
      <c r="L247" s="321">
        <f t="shared" si="60"/>
        <v>0</v>
      </c>
      <c r="M247" s="7" t="str">
        <f t="shared" si="43"/>
        <v/>
      </c>
      <c r="N247" s="278"/>
    </row>
    <row r="248" spans="1:14" ht="18.75" customHeight="1">
      <c r="A248" s="23">
        <v>390</v>
      </c>
      <c r="B248" s="293"/>
      <c r="C248" s="319">
        <v>2991</v>
      </c>
      <c r="D248" s="357" t="s">
        <v>229</v>
      </c>
      <c r="E248" s="321">
        <f t="shared" si="60"/>
        <v>0</v>
      </c>
      <c r="F248" s="322">
        <f t="shared" si="60"/>
        <v>0</v>
      </c>
      <c r="G248" s="323">
        <f t="shared" si="60"/>
        <v>0</v>
      </c>
      <c r="H248" s="324">
        <f t="shared" si="60"/>
        <v>0</v>
      </c>
      <c r="I248" s="322">
        <f t="shared" si="60"/>
        <v>0</v>
      </c>
      <c r="J248" s="323">
        <f t="shared" si="60"/>
        <v>0</v>
      </c>
      <c r="K248" s="324">
        <f t="shared" si="60"/>
        <v>0</v>
      </c>
      <c r="L248" s="321">
        <f t="shared" si="60"/>
        <v>0</v>
      </c>
      <c r="M248" s="7" t="str">
        <f t="shared" si="43"/>
        <v/>
      </c>
      <c r="N248" s="278"/>
    </row>
    <row r="249" spans="1:14" ht="18.75" customHeight="1">
      <c r="A249" s="23">
        <v>395</v>
      </c>
      <c r="B249" s="293"/>
      <c r="C249" s="286">
        <v>2992</v>
      </c>
      <c r="D249" s="358" t="s">
        <v>230</v>
      </c>
      <c r="E249" s="288">
        <f t="shared" si="60"/>
        <v>0</v>
      </c>
      <c r="F249" s="289">
        <f t="shared" si="60"/>
        <v>0</v>
      </c>
      <c r="G249" s="290">
        <f t="shared" si="60"/>
        <v>0</v>
      </c>
      <c r="H249" s="291">
        <f t="shared" si="60"/>
        <v>0</v>
      </c>
      <c r="I249" s="289">
        <f t="shared" si="60"/>
        <v>0</v>
      </c>
      <c r="J249" s="290">
        <f t="shared" si="60"/>
        <v>0</v>
      </c>
      <c r="K249" s="291">
        <f t="shared" si="60"/>
        <v>0</v>
      </c>
      <c r="L249" s="288">
        <f t="shared" si="60"/>
        <v>0</v>
      </c>
      <c r="M249" s="7" t="str">
        <f t="shared" si="43"/>
        <v/>
      </c>
      <c r="N249" s="278"/>
    </row>
    <row r="250" spans="1:14" s="15" customFormat="1" ht="18.75" customHeight="1">
      <c r="A250" s="18">
        <v>397</v>
      </c>
      <c r="B250" s="273">
        <v>3300</v>
      </c>
      <c r="C250" s="359" t="s">
        <v>231</v>
      </c>
      <c r="D250" s="685"/>
      <c r="E250" s="311">
        <f t="shared" ref="E250:L250" si="61">SUMIF($B$609:$B$12315,$B250,E$609:E$12315)</f>
        <v>0</v>
      </c>
      <c r="F250" s="275">
        <f t="shared" si="61"/>
        <v>0</v>
      </c>
      <c r="G250" s="276">
        <f t="shared" si="61"/>
        <v>0</v>
      </c>
      <c r="H250" s="277">
        <f t="shared" si="61"/>
        <v>0</v>
      </c>
      <c r="I250" s="275">
        <f t="shared" si="61"/>
        <v>0</v>
      </c>
      <c r="J250" s="276">
        <f t="shared" si="61"/>
        <v>0</v>
      </c>
      <c r="K250" s="277">
        <f t="shared" si="61"/>
        <v>0</v>
      </c>
      <c r="L250" s="311">
        <f t="shared" si="61"/>
        <v>0</v>
      </c>
      <c r="M250" s="7" t="str">
        <f t="shared" si="43"/>
        <v/>
      </c>
      <c r="N250" s="278"/>
    </row>
    <row r="251" spans="1:14" ht="18.75" customHeight="1">
      <c r="A251" s="14">
        <v>398</v>
      </c>
      <c r="B251" s="292"/>
      <c r="C251" s="280">
        <v>3301</v>
      </c>
      <c r="D251" s="360" t="s">
        <v>232</v>
      </c>
      <c r="E251" s="282">
        <f t="shared" ref="E251:L256" si="62">SUMIF($C$609:$C$12315,$C251,E$609:E$12315)</f>
        <v>0</v>
      </c>
      <c r="F251" s="283">
        <f t="shared" si="62"/>
        <v>0</v>
      </c>
      <c r="G251" s="284">
        <f t="shared" si="62"/>
        <v>0</v>
      </c>
      <c r="H251" s="285">
        <f t="shared" si="62"/>
        <v>0</v>
      </c>
      <c r="I251" s="283">
        <f t="shared" si="62"/>
        <v>0</v>
      </c>
      <c r="J251" s="284">
        <f t="shared" si="62"/>
        <v>0</v>
      </c>
      <c r="K251" s="285">
        <f t="shared" si="62"/>
        <v>0</v>
      </c>
      <c r="L251" s="282">
        <f t="shared" si="62"/>
        <v>0</v>
      </c>
      <c r="M251" s="7" t="str">
        <f t="shared" si="43"/>
        <v/>
      </c>
      <c r="N251" s="278"/>
    </row>
    <row r="252" spans="1:14" ht="18.75" customHeight="1">
      <c r="A252" s="14">
        <v>399</v>
      </c>
      <c r="B252" s="292"/>
      <c r="C252" s="294">
        <v>3302</v>
      </c>
      <c r="D252" s="361" t="s">
        <v>721</v>
      </c>
      <c r="E252" s="296">
        <f t="shared" si="62"/>
        <v>0</v>
      </c>
      <c r="F252" s="297">
        <f t="shared" si="62"/>
        <v>0</v>
      </c>
      <c r="G252" s="298">
        <f t="shared" si="62"/>
        <v>0</v>
      </c>
      <c r="H252" s="299">
        <f t="shared" si="62"/>
        <v>0</v>
      </c>
      <c r="I252" s="297">
        <f t="shared" si="62"/>
        <v>0</v>
      </c>
      <c r="J252" s="298">
        <f t="shared" si="62"/>
        <v>0</v>
      </c>
      <c r="K252" s="299">
        <f t="shared" si="62"/>
        <v>0</v>
      </c>
      <c r="L252" s="296">
        <f t="shared" si="62"/>
        <v>0</v>
      </c>
      <c r="M252" s="7" t="str">
        <f t="shared" si="43"/>
        <v/>
      </c>
      <c r="N252" s="278"/>
    </row>
    <row r="253" spans="1:14" ht="18.75" customHeight="1">
      <c r="A253" s="14">
        <v>400</v>
      </c>
      <c r="B253" s="292"/>
      <c r="C253" s="294">
        <v>3303</v>
      </c>
      <c r="D253" s="361" t="s">
        <v>233</v>
      </c>
      <c r="E253" s="296">
        <f t="shared" si="62"/>
        <v>0</v>
      </c>
      <c r="F253" s="297">
        <f t="shared" si="62"/>
        <v>0</v>
      </c>
      <c r="G253" s="298">
        <f t="shared" si="62"/>
        <v>0</v>
      </c>
      <c r="H253" s="299">
        <f t="shared" si="62"/>
        <v>0</v>
      </c>
      <c r="I253" s="297">
        <f t="shared" si="62"/>
        <v>0</v>
      </c>
      <c r="J253" s="298">
        <f t="shared" si="62"/>
        <v>0</v>
      </c>
      <c r="K253" s="299">
        <f t="shared" si="62"/>
        <v>0</v>
      </c>
      <c r="L253" s="296">
        <f t="shared" si="62"/>
        <v>0</v>
      </c>
      <c r="M253" s="7" t="str">
        <f t="shared" si="43"/>
        <v/>
      </c>
      <c r="N253" s="278"/>
    </row>
    <row r="254" spans="1:14" ht="18.75" customHeight="1">
      <c r="A254" s="14">
        <v>401</v>
      </c>
      <c r="B254" s="292"/>
      <c r="C254" s="294">
        <v>3304</v>
      </c>
      <c r="D254" s="361" t="s">
        <v>234</v>
      </c>
      <c r="E254" s="296">
        <f t="shared" si="62"/>
        <v>0</v>
      </c>
      <c r="F254" s="297">
        <f t="shared" si="62"/>
        <v>0</v>
      </c>
      <c r="G254" s="298">
        <f t="shared" si="62"/>
        <v>0</v>
      </c>
      <c r="H254" s="299">
        <f t="shared" si="62"/>
        <v>0</v>
      </c>
      <c r="I254" s="297">
        <f t="shared" si="62"/>
        <v>0</v>
      </c>
      <c r="J254" s="298">
        <f t="shared" si="62"/>
        <v>0</v>
      </c>
      <c r="K254" s="299">
        <f t="shared" si="62"/>
        <v>0</v>
      </c>
      <c r="L254" s="296">
        <f t="shared" si="62"/>
        <v>0</v>
      </c>
      <c r="M254" s="7" t="str">
        <f t="shared" si="43"/>
        <v/>
      </c>
      <c r="N254" s="278"/>
    </row>
    <row r="255" spans="1:14" ht="18.75" customHeight="1">
      <c r="A255" s="14">
        <v>402</v>
      </c>
      <c r="B255" s="292"/>
      <c r="C255" s="294">
        <v>3305</v>
      </c>
      <c r="D255" s="361" t="s">
        <v>235</v>
      </c>
      <c r="E255" s="296">
        <f t="shared" si="62"/>
        <v>0</v>
      </c>
      <c r="F255" s="297">
        <f t="shared" si="62"/>
        <v>0</v>
      </c>
      <c r="G255" s="298">
        <f t="shared" si="62"/>
        <v>0</v>
      </c>
      <c r="H255" s="299">
        <f t="shared" si="62"/>
        <v>0</v>
      </c>
      <c r="I255" s="297">
        <f t="shared" si="62"/>
        <v>0</v>
      </c>
      <c r="J255" s="298">
        <f t="shared" si="62"/>
        <v>0</v>
      </c>
      <c r="K255" s="299">
        <f t="shared" si="62"/>
        <v>0</v>
      </c>
      <c r="L255" s="296">
        <f t="shared" si="62"/>
        <v>0</v>
      </c>
      <c r="M255" s="7" t="str">
        <f t="shared" si="43"/>
        <v/>
      </c>
      <c r="N255" s="278"/>
    </row>
    <row r="256" spans="1:14" s="15" customFormat="1" ht="31.5" customHeight="1">
      <c r="A256" s="40">
        <v>404</v>
      </c>
      <c r="B256" s="292"/>
      <c r="C256" s="286">
        <v>3306</v>
      </c>
      <c r="D256" s="362" t="s">
        <v>1671</v>
      </c>
      <c r="E256" s="288">
        <f t="shared" si="62"/>
        <v>0</v>
      </c>
      <c r="F256" s="289">
        <f t="shared" si="62"/>
        <v>0</v>
      </c>
      <c r="G256" s="290">
        <f t="shared" si="62"/>
        <v>0</v>
      </c>
      <c r="H256" s="291">
        <f t="shared" si="62"/>
        <v>0</v>
      </c>
      <c r="I256" s="289">
        <f t="shared" si="62"/>
        <v>0</v>
      </c>
      <c r="J256" s="290">
        <f t="shared" si="62"/>
        <v>0</v>
      </c>
      <c r="K256" s="291">
        <f t="shared" si="62"/>
        <v>0</v>
      </c>
      <c r="L256" s="288">
        <f t="shared" si="62"/>
        <v>0</v>
      </c>
      <c r="M256" s="7" t="str">
        <f t="shared" ref="M256:M302" si="63">(IF($E256&lt;&gt;0,$M$2,IF($L256&lt;&gt;0,$M$2,"")))</f>
        <v/>
      </c>
      <c r="N256" s="278"/>
    </row>
    <row r="257" spans="1:14" s="15" customFormat="1">
      <c r="A257" s="40">
        <v>404</v>
      </c>
      <c r="B257" s="273">
        <v>3900</v>
      </c>
      <c r="C257" s="1785" t="s">
        <v>236</v>
      </c>
      <c r="D257" s="1786"/>
      <c r="E257" s="311">
        <f t="shared" ref="E257:L260" si="64">SUMIF($B$609:$B$12315,$B257,E$609:E$12315)</f>
        <v>0</v>
      </c>
      <c r="F257" s="275">
        <f t="shared" si="64"/>
        <v>0</v>
      </c>
      <c r="G257" s="276">
        <f t="shared" si="64"/>
        <v>0</v>
      </c>
      <c r="H257" s="277">
        <f t="shared" si="64"/>
        <v>0</v>
      </c>
      <c r="I257" s="275">
        <f t="shared" si="64"/>
        <v>0</v>
      </c>
      <c r="J257" s="276">
        <f t="shared" si="64"/>
        <v>0</v>
      </c>
      <c r="K257" s="277">
        <f t="shared" si="64"/>
        <v>0</v>
      </c>
      <c r="L257" s="311">
        <f t="shared" si="64"/>
        <v>0</v>
      </c>
      <c r="M257" s="7" t="str">
        <f t="shared" si="63"/>
        <v/>
      </c>
      <c r="N257" s="278"/>
    </row>
    <row r="258" spans="1:14" s="15" customFormat="1">
      <c r="A258" s="22">
        <v>440</v>
      </c>
      <c r="B258" s="273">
        <v>4000</v>
      </c>
      <c r="C258" s="1785" t="s">
        <v>237</v>
      </c>
      <c r="D258" s="1786"/>
      <c r="E258" s="311">
        <f t="shared" si="64"/>
        <v>0</v>
      </c>
      <c r="F258" s="275">
        <f t="shared" si="64"/>
        <v>0</v>
      </c>
      <c r="G258" s="276">
        <f t="shared" si="64"/>
        <v>0</v>
      </c>
      <c r="H258" s="277">
        <f t="shared" si="64"/>
        <v>0</v>
      </c>
      <c r="I258" s="275">
        <f t="shared" si="64"/>
        <v>0</v>
      </c>
      <c r="J258" s="276">
        <f t="shared" si="64"/>
        <v>0</v>
      </c>
      <c r="K258" s="277">
        <f t="shared" si="64"/>
        <v>0</v>
      </c>
      <c r="L258" s="311">
        <f t="shared" si="64"/>
        <v>0</v>
      </c>
      <c r="M258" s="7" t="str">
        <f t="shared" si="63"/>
        <v/>
      </c>
      <c r="N258" s="278"/>
    </row>
    <row r="259" spans="1:14" s="15" customFormat="1">
      <c r="A259" s="22">
        <v>450</v>
      </c>
      <c r="B259" s="273">
        <v>4100</v>
      </c>
      <c r="C259" s="1785" t="s">
        <v>238</v>
      </c>
      <c r="D259" s="1786"/>
      <c r="E259" s="311">
        <f t="shared" si="64"/>
        <v>0</v>
      </c>
      <c r="F259" s="275">
        <f t="shared" si="64"/>
        <v>0</v>
      </c>
      <c r="G259" s="276">
        <f t="shared" si="64"/>
        <v>0</v>
      </c>
      <c r="H259" s="277">
        <f t="shared" si="64"/>
        <v>0</v>
      </c>
      <c r="I259" s="275">
        <f t="shared" si="64"/>
        <v>0</v>
      </c>
      <c r="J259" s="276">
        <f t="shared" si="64"/>
        <v>0</v>
      </c>
      <c r="K259" s="277">
        <f t="shared" si="64"/>
        <v>0</v>
      </c>
      <c r="L259" s="311">
        <f t="shared" si="64"/>
        <v>0</v>
      </c>
      <c r="M259" s="7" t="str">
        <f t="shared" si="63"/>
        <v/>
      </c>
      <c r="N259" s="278"/>
    </row>
    <row r="260" spans="1:14" s="15" customFormat="1">
      <c r="A260" s="22">
        <v>495</v>
      </c>
      <c r="B260" s="273">
        <v>4200</v>
      </c>
      <c r="C260" s="1785" t="s">
        <v>239</v>
      </c>
      <c r="D260" s="1786"/>
      <c r="E260" s="311">
        <f t="shared" si="64"/>
        <v>0</v>
      </c>
      <c r="F260" s="275">
        <f t="shared" si="64"/>
        <v>0</v>
      </c>
      <c r="G260" s="276">
        <f t="shared" si="64"/>
        <v>0</v>
      </c>
      <c r="H260" s="277">
        <f t="shared" si="64"/>
        <v>0</v>
      </c>
      <c r="I260" s="275">
        <f t="shared" si="64"/>
        <v>0</v>
      </c>
      <c r="J260" s="276">
        <f t="shared" si="64"/>
        <v>0</v>
      </c>
      <c r="K260" s="277">
        <f t="shared" si="64"/>
        <v>0</v>
      </c>
      <c r="L260" s="311">
        <f t="shared" si="64"/>
        <v>0</v>
      </c>
      <c r="M260" s="7" t="str">
        <f t="shared" si="63"/>
        <v/>
      </c>
      <c r="N260" s="278"/>
    </row>
    <row r="261" spans="1:14" ht="18.75" customHeight="1">
      <c r="A261" s="23">
        <v>500</v>
      </c>
      <c r="B261" s="363"/>
      <c r="C261" s="280">
        <v>4201</v>
      </c>
      <c r="D261" s="281" t="s">
        <v>240</v>
      </c>
      <c r="E261" s="282">
        <f t="shared" ref="E261:L266" si="65">SUMIF($C$609:$C$12315,$C261,E$609:E$12315)</f>
        <v>0</v>
      </c>
      <c r="F261" s="283">
        <f t="shared" si="65"/>
        <v>0</v>
      </c>
      <c r="G261" s="284">
        <f t="shared" si="65"/>
        <v>0</v>
      </c>
      <c r="H261" s="285">
        <f t="shared" si="65"/>
        <v>0</v>
      </c>
      <c r="I261" s="283">
        <f t="shared" si="65"/>
        <v>0</v>
      </c>
      <c r="J261" s="284">
        <f t="shared" si="65"/>
        <v>0</v>
      </c>
      <c r="K261" s="285">
        <f t="shared" si="65"/>
        <v>0</v>
      </c>
      <c r="L261" s="282">
        <f t="shared" si="65"/>
        <v>0</v>
      </c>
      <c r="M261" s="7" t="str">
        <f t="shared" si="63"/>
        <v/>
      </c>
      <c r="N261" s="278"/>
    </row>
    <row r="262" spans="1:14" ht="18.75" customHeight="1">
      <c r="A262" s="23">
        <v>505</v>
      </c>
      <c r="B262" s="363"/>
      <c r="C262" s="294">
        <v>4202</v>
      </c>
      <c r="D262" s="364" t="s">
        <v>241</v>
      </c>
      <c r="E262" s="296">
        <f t="shared" si="65"/>
        <v>0</v>
      </c>
      <c r="F262" s="297">
        <f t="shared" si="65"/>
        <v>0</v>
      </c>
      <c r="G262" s="298">
        <f t="shared" si="65"/>
        <v>0</v>
      </c>
      <c r="H262" s="299">
        <f t="shared" si="65"/>
        <v>0</v>
      </c>
      <c r="I262" s="297">
        <f t="shared" si="65"/>
        <v>0</v>
      </c>
      <c r="J262" s="298">
        <f t="shared" si="65"/>
        <v>0</v>
      </c>
      <c r="K262" s="299">
        <f t="shared" si="65"/>
        <v>0</v>
      </c>
      <c r="L262" s="296">
        <f t="shared" si="65"/>
        <v>0</v>
      </c>
      <c r="M262" s="7" t="str">
        <f t="shared" si="63"/>
        <v/>
      </c>
      <c r="N262" s="278"/>
    </row>
    <row r="263" spans="1:14" ht="18.75" customHeight="1">
      <c r="A263" s="23">
        <v>510</v>
      </c>
      <c r="B263" s="363"/>
      <c r="C263" s="294">
        <v>4214</v>
      </c>
      <c r="D263" s="364" t="s">
        <v>242</v>
      </c>
      <c r="E263" s="296">
        <f t="shared" si="65"/>
        <v>0</v>
      </c>
      <c r="F263" s="297">
        <f t="shared" si="65"/>
        <v>0</v>
      </c>
      <c r="G263" s="298">
        <f t="shared" si="65"/>
        <v>0</v>
      </c>
      <c r="H263" s="299">
        <f t="shared" si="65"/>
        <v>0</v>
      </c>
      <c r="I263" s="297">
        <f t="shared" si="65"/>
        <v>0</v>
      </c>
      <c r="J263" s="298">
        <f t="shared" si="65"/>
        <v>0</v>
      </c>
      <c r="K263" s="299">
        <f t="shared" si="65"/>
        <v>0</v>
      </c>
      <c r="L263" s="296">
        <f t="shared" si="65"/>
        <v>0</v>
      </c>
      <c r="M263" s="7" t="str">
        <f t="shared" si="63"/>
        <v/>
      </c>
      <c r="N263" s="278"/>
    </row>
    <row r="264" spans="1:14" ht="18.75" customHeight="1">
      <c r="A264" s="23">
        <v>515</v>
      </c>
      <c r="B264" s="363"/>
      <c r="C264" s="294">
        <v>4217</v>
      </c>
      <c r="D264" s="364" t="s">
        <v>243</v>
      </c>
      <c r="E264" s="296">
        <f t="shared" si="65"/>
        <v>0</v>
      </c>
      <c r="F264" s="297">
        <f t="shared" si="65"/>
        <v>0</v>
      </c>
      <c r="G264" s="298">
        <f t="shared" si="65"/>
        <v>0</v>
      </c>
      <c r="H264" s="299">
        <f t="shared" si="65"/>
        <v>0</v>
      </c>
      <c r="I264" s="297">
        <f t="shared" si="65"/>
        <v>0</v>
      </c>
      <c r="J264" s="298">
        <f t="shared" si="65"/>
        <v>0</v>
      </c>
      <c r="K264" s="299">
        <f t="shared" si="65"/>
        <v>0</v>
      </c>
      <c r="L264" s="296">
        <f t="shared" si="65"/>
        <v>0</v>
      </c>
      <c r="M264" s="7" t="str">
        <f t="shared" si="63"/>
        <v/>
      </c>
      <c r="N264" s="278"/>
    </row>
    <row r="265" spans="1:14" ht="18.75" customHeight="1">
      <c r="A265" s="23">
        <v>520</v>
      </c>
      <c r="B265" s="363"/>
      <c r="C265" s="294">
        <v>4218</v>
      </c>
      <c r="D265" s="295" t="s">
        <v>244</v>
      </c>
      <c r="E265" s="296">
        <f t="shared" si="65"/>
        <v>0</v>
      </c>
      <c r="F265" s="297">
        <f t="shared" si="65"/>
        <v>0</v>
      </c>
      <c r="G265" s="298">
        <f t="shared" si="65"/>
        <v>0</v>
      </c>
      <c r="H265" s="299">
        <f t="shared" si="65"/>
        <v>0</v>
      </c>
      <c r="I265" s="297">
        <f t="shared" si="65"/>
        <v>0</v>
      </c>
      <c r="J265" s="298">
        <f t="shared" si="65"/>
        <v>0</v>
      </c>
      <c r="K265" s="299">
        <f t="shared" si="65"/>
        <v>0</v>
      </c>
      <c r="L265" s="296">
        <f t="shared" si="65"/>
        <v>0</v>
      </c>
      <c r="M265" s="7" t="str">
        <f t="shared" si="63"/>
        <v/>
      </c>
      <c r="N265" s="278"/>
    </row>
    <row r="266" spans="1:14" ht="18.75" customHeight="1">
      <c r="A266" s="23">
        <v>525</v>
      </c>
      <c r="B266" s="363"/>
      <c r="C266" s="286">
        <v>4219</v>
      </c>
      <c r="D266" s="344" t="s">
        <v>245</v>
      </c>
      <c r="E266" s="288">
        <f t="shared" si="65"/>
        <v>0</v>
      </c>
      <c r="F266" s="289">
        <f t="shared" si="65"/>
        <v>0</v>
      </c>
      <c r="G266" s="290">
        <f t="shared" si="65"/>
        <v>0</v>
      </c>
      <c r="H266" s="291">
        <f t="shared" si="65"/>
        <v>0</v>
      </c>
      <c r="I266" s="289">
        <f t="shared" si="65"/>
        <v>0</v>
      </c>
      <c r="J266" s="290">
        <f t="shared" si="65"/>
        <v>0</v>
      </c>
      <c r="K266" s="291">
        <f t="shared" si="65"/>
        <v>0</v>
      </c>
      <c r="L266" s="288">
        <f t="shared" si="65"/>
        <v>0</v>
      </c>
      <c r="M266" s="7" t="str">
        <f t="shared" si="63"/>
        <v/>
      </c>
      <c r="N266" s="278"/>
    </row>
    <row r="267" spans="1:14" s="15" customFormat="1">
      <c r="A267" s="22">
        <v>635</v>
      </c>
      <c r="B267" s="273">
        <v>4300</v>
      </c>
      <c r="C267" s="1785" t="s">
        <v>1675</v>
      </c>
      <c r="D267" s="1786"/>
      <c r="E267" s="311">
        <f t="shared" ref="E267:L267" si="66">SUMIF($B$609:$B$12315,$B267,E$609:E$12315)</f>
        <v>0</v>
      </c>
      <c r="F267" s="275">
        <f t="shared" si="66"/>
        <v>0</v>
      </c>
      <c r="G267" s="276">
        <f t="shared" si="66"/>
        <v>0</v>
      </c>
      <c r="H267" s="277">
        <f t="shared" si="66"/>
        <v>0</v>
      </c>
      <c r="I267" s="275">
        <f t="shared" si="66"/>
        <v>0</v>
      </c>
      <c r="J267" s="276">
        <f t="shared" si="66"/>
        <v>0</v>
      </c>
      <c r="K267" s="277">
        <f t="shared" si="66"/>
        <v>0</v>
      </c>
      <c r="L267" s="311">
        <f t="shared" si="66"/>
        <v>0</v>
      </c>
      <c r="M267" s="7" t="str">
        <f t="shared" si="63"/>
        <v/>
      </c>
      <c r="N267" s="278"/>
    </row>
    <row r="268" spans="1:14" ht="18.75" customHeight="1">
      <c r="A268" s="23">
        <v>640</v>
      </c>
      <c r="B268" s="363"/>
      <c r="C268" s="280">
        <v>4301</v>
      </c>
      <c r="D268" s="312" t="s">
        <v>246</v>
      </c>
      <c r="E268" s="282">
        <f t="shared" ref="E268:L270" si="67">SUMIF($C$609:$C$12315,$C268,E$609:E$12315)</f>
        <v>0</v>
      </c>
      <c r="F268" s="283">
        <f t="shared" si="67"/>
        <v>0</v>
      </c>
      <c r="G268" s="284">
        <f t="shared" si="67"/>
        <v>0</v>
      </c>
      <c r="H268" s="285">
        <f t="shared" si="67"/>
        <v>0</v>
      </c>
      <c r="I268" s="283">
        <f t="shared" si="67"/>
        <v>0</v>
      </c>
      <c r="J268" s="284">
        <f t="shared" si="67"/>
        <v>0</v>
      </c>
      <c r="K268" s="285">
        <f t="shared" si="67"/>
        <v>0</v>
      </c>
      <c r="L268" s="282">
        <f t="shared" si="67"/>
        <v>0</v>
      </c>
      <c r="M268" s="7" t="str">
        <f t="shared" si="63"/>
        <v/>
      </c>
      <c r="N268" s="278"/>
    </row>
    <row r="269" spans="1:14" ht="18.75" customHeight="1">
      <c r="A269" s="23">
        <v>645</v>
      </c>
      <c r="B269" s="363"/>
      <c r="C269" s="294">
        <v>4302</v>
      </c>
      <c r="D269" s="364" t="s">
        <v>247</v>
      </c>
      <c r="E269" s="296">
        <f t="shared" si="67"/>
        <v>0</v>
      </c>
      <c r="F269" s="297">
        <f t="shared" si="67"/>
        <v>0</v>
      </c>
      <c r="G269" s="298">
        <f t="shared" si="67"/>
        <v>0</v>
      </c>
      <c r="H269" s="299">
        <f t="shared" si="67"/>
        <v>0</v>
      </c>
      <c r="I269" s="297">
        <f t="shared" si="67"/>
        <v>0</v>
      </c>
      <c r="J269" s="298">
        <f t="shared" si="67"/>
        <v>0</v>
      </c>
      <c r="K269" s="299">
        <f t="shared" si="67"/>
        <v>0</v>
      </c>
      <c r="L269" s="296">
        <f t="shared" si="67"/>
        <v>0</v>
      </c>
      <c r="M269" s="7" t="str">
        <f t="shared" si="63"/>
        <v/>
      </c>
      <c r="N269" s="278"/>
    </row>
    <row r="270" spans="1:14" ht="18.75" customHeight="1">
      <c r="A270" s="23">
        <v>650</v>
      </c>
      <c r="B270" s="363"/>
      <c r="C270" s="286">
        <v>4309</v>
      </c>
      <c r="D270" s="302" t="s">
        <v>248</v>
      </c>
      <c r="E270" s="288">
        <f t="shared" si="67"/>
        <v>0</v>
      </c>
      <c r="F270" s="289">
        <f t="shared" si="67"/>
        <v>0</v>
      </c>
      <c r="G270" s="290">
        <f t="shared" si="67"/>
        <v>0</v>
      </c>
      <c r="H270" s="291">
        <f t="shared" si="67"/>
        <v>0</v>
      </c>
      <c r="I270" s="289">
        <f t="shared" si="67"/>
        <v>0</v>
      </c>
      <c r="J270" s="290">
        <f t="shared" si="67"/>
        <v>0</v>
      </c>
      <c r="K270" s="291">
        <f t="shared" si="67"/>
        <v>0</v>
      </c>
      <c r="L270" s="288">
        <f t="shared" si="67"/>
        <v>0</v>
      </c>
      <c r="M270" s="7" t="str">
        <f t="shared" si="63"/>
        <v/>
      </c>
      <c r="N270" s="278"/>
    </row>
    <row r="271" spans="1:14" s="15" customFormat="1">
      <c r="A271" s="22">
        <v>655</v>
      </c>
      <c r="B271" s="273">
        <v>4400</v>
      </c>
      <c r="C271" s="1785" t="s">
        <v>1672</v>
      </c>
      <c r="D271" s="1786"/>
      <c r="E271" s="311">
        <f t="shared" ref="E271:L274" si="68">SUMIF($B$609:$B$12315,$B271,E$609:E$12315)</f>
        <v>0</v>
      </c>
      <c r="F271" s="275">
        <f t="shared" si="68"/>
        <v>0</v>
      </c>
      <c r="G271" s="276">
        <f t="shared" si="68"/>
        <v>0</v>
      </c>
      <c r="H271" s="277">
        <f t="shared" si="68"/>
        <v>0</v>
      </c>
      <c r="I271" s="275">
        <f t="shared" si="68"/>
        <v>0</v>
      </c>
      <c r="J271" s="276">
        <f t="shared" si="68"/>
        <v>0</v>
      </c>
      <c r="K271" s="277">
        <f t="shared" si="68"/>
        <v>0</v>
      </c>
      <c r="L271" s="311">
        <f t="shared" si="68"/>
        <v>0</v>
      </c>
      <c r="M271" s="7" t="str">
        <f t="shared" si="63"/>
        <v/>
      </c>
      <c r="N271" s="278"/>
    </row>
    <row r="272" spans="1:14" s="15" customFormat="1">
      <c r="A272" s="22">
        <v>665</v>
      </c>
      <c r="B272" s="273">
        <v>4500</v>
      </c>
      <c r="C272" s="1785" t="s">
        <v>1673</v>
      </c>
      <c r="D272" s="1786"/>
      <c r="E272" s="311">
        <f t="shared" si="68"/>
        <v>0</v>
      </c>
      <c r="F272" s="275">
        <f t="shared" si="68"/>
        <v>0</v>
      </c>
      <c r="G272" s="276">
        <f t="shared" si="68"/>
        <v>0</v>
      </c>
      <c r="H272" s="277">
        <f t="shared" si="68"/>
        <v>0</v>
      </c>
      <c r="I272" s="275">
        <f t="shared" si="68"/>
        <v>0</v>
      </c>
      <c r="J272" s="276">
        <f t="shared" si="68"/>
        <v>0</v>
      </c>
      <c r="K272" s="277">
        <f t="shared" si="68"/>
        <v>0</v>
      </c>
      <c r="L272" s="311">
        <f t="shared" si="68"/>
        <v>0</v>
      </c>
      <c r="M272" s="7" t="str">
        <f t="shared" si="63"/>
        <v/>
      </c>
      <c r="N272" s="278"/>
    </row>
    <row r="273" spans="1:14" s="15" customFormat="1" ht="18.75" customHeight="1">
      <c r="A273" s="22">
        <v>675</v>
      </c>
      <c r="B273" s="273">
        <v>4600</v>
      </c>
      <c r="C273" s="1791" t="s">
        <v>249</v>
      </c>
      <c r="D273" s="1792"/>
      <c r="E273" s="311">
        <f t="shared" si="68"/>
        <v>0</v>
      </c>
      <c r="F273" s="275">
        <f t="shared" si="68"/>
        <v>0</v>
      </c>
      <c r="G273" s="276">
        <f t="shared" si="68"/>
        <v>0</v>
      </c>
      <c r="H273" s="277">
        <f t="shared" si="68"/>
        <v>0</v>
      </c>
      <c r="I273" s="275">
        <f t="shared" si="68"/>
        <v>0</v>
      </c>
      <c r="J273" s="276">
        <f t="shared" si="68"/>
        <v>0</v>
      </c>
      <c r="K273" s="277">
        <f t="shared" si="68"/>
        <v>0</v>
      </c>
      <c r="L273" s="311">
        <f t="shared" si="68"/>
        <v>0</v>
      </c>
      <c r="M273" s="7" t="str">
        <f t="shared" si="63"/>
        <v/>
      </c>
      <c r="N273" s="331"/>
    </row>
    <row r="274" spans="1:14" s="15" customFormat="1">
      <c r="A274" s="22">
        <v>685</v>
      </c>
      <c r="B274" s="273">
        <v>4900</v>
      </c>
      <c r="C274" s="1785" t="s">
        <v>275</v>
      </c>
      <c r="D274" s="1786"/>
      <c r="E274" s="311">
        <f t="shared" si="68"/>
        <v>0</v>
      </c>
      <c r="F274" s="275">
        <f t="shared" si="68"/>
        <v>0</v>
      </c>
      <c r="G274" s="276">
        <f t="shared" si="68"/>
        <v>0</v>
      </c>
      <c r="H274" s="277">
        <f t="shared" si="68"/>
        <v>0</v>
      </c>
      <c r="I274" s="275">
        <f t="shared" si="68"/>
        <v>0</v>
      </c>
      <c r="J274" s="276">
        <f t="shared" si="68"/>
        <v>0</v>
      </c>
      <c r="K274" s="277">
        <f t="shared" si="68"/>
        <v>0</v>
      </c>
      <c r="L274" s="311">
        <f t="shared" si="68"/>
        <v>0</v>
      </c>
      <c r="M274" s="7" t="str">
        <f t="shared" si="63"/>
        <v/>
      </c>
      <c r="N274" s="331"/>
    </row>
    <row r="275" spans="1:14" ht="18.75" customHeight="1">
      <c r="A275" s="23">
        <v>690</v>
      </c>
      <c r="B275" s="363"/>
      <c r="C275" s="280">
        <v>4901</v>
      </c>
      <c r="D275" s="365" t="s">
        <v>276</v>
      </c>
      <c r="E275" s="282">
        <f t="shared" ref="E275:L276" si="69">SUMIF($C$609:$C$12315,$C275,E$609:E$12315)</f>
        <v>0</v>
      </c>
      <c r="F275" s="283">
        <f t="shared" si="69"/>
        <v>0</v>
      </c>
      <c r="G275" s="284">
        <f t="shared" si="69"/>
        <v>0</v>
      </c>
      <c r="H275" s="285">
        <f t="shared" si="69"/>
        <v>0</v>
      </c>
      <c r="I275" s="283">
        <f t="shared" si="69"/>
        <v>0</v>
      </c>
      <c r="J275" s="284">
        <f t="shared" si="69"/>
        <v>0</v>
      </c>
      <c r="K275" s="285">
        <f t="shared" si="69"/>
        <v>0</v>
      </c>
      <c r="L275" s="282">
        <f t="shared" si="69"/>
        <v>0</v>
      </c>
      <c r="M275" s="7" t="str">
        <f t="shared" si="63"/>
        <v/>
      </c>
      <c r="N275" s="331"/>
    </row>
    <row r="276" spans="1:14" ht="18.75" customHeight="1">
      <c r="A276" s="23">
        <v>695</v>
      </c>
      <c r="B276" s="363"/>
      <c r="C276" s="286">
        <v>4902</v>
      </c>
      <c r="D276" s="302" t="s">
        <v>277</v>
      </c>
      <c r="E276" s="288">
        <f t="shared" si="69"/>
        <v>0</v>
      </c>
      <c r="F276" s="289">
        <f t="shared" si="69"/>
        <v>0</v>
      </c>
      <c r="G276" s="290">
        <f t="shared" si="69"/>
        <v>0</v>
      </c>
      <c r="H276" s="291">
        <f t="shared" si="69"/>
        <v>0</v>
      </c>
      <c r="I276" s="289">
        <f t="shared" si="69"/>
        <v>0</v>
      </c>
      <c r="J276" s="290">
        <f t="shared" si="69"/>
        <v>0</v>
      </c>
      <c r="K276" s="291">
        <f t="shared" si="69"/>
        <v>0</v>
      </c>
      <c r="L276" s="288">
        <f t="shared" si="69"/>
        <v>0</v>
      </c>
      <c r="M276" s="7" t="str">
        <f t="shared" si="63"/>
        <v/>
      </c>
      <c r="N276" s="278"/>
    </row>
    <row r="277" spans="1:14" s="41" customFormat="1">
      <c r="A277" s="22">
        <v>700</v>
      </c>
      <c r="B277" s="366">
        <v>5100</v>
      </c>
      <c r="C277" s="1783" t="s">
        <v>250</v>
      </c>
      <c r="D277" s="1784"/>
      <c r="E277" s="311">
        <f t="shared" ref="E277:L278" si="70">SUMIF($B$609:$B$12315,$B277,E$609:E$12315)</f>
        <v>0</v>
      </c>
      <c r="F277" s="275">
        <f t="shared" si="70"/>
        <v>0</v>
      </c>
      <c r="G277" s="276">
        <f t="shared" si="70"/>
        <v>0</v>
      </c>
      <c r="H277" s="277">
        <f t="shared" si="70"/>
        <v>0</v>
      </c>
      <c r="I277" s="275">
        <f t="shared" si="70"/>
        <v>0</v>
      </c>
      <c r="J277" s="276">
        <f t="shared" si="70"/>
        <v>0</v>
      </c>
      <c r="K277" s="277">
        <f t="shared" si="70"/>
        <v>0</v>
      </c>
      <c r="L277" s="311">
        <f t="shared" si="70"/>
        <v>0</v>
      </c>
      <c r="M277" s="7" t="str">
        <f t="shared" si="63"/>
        <v/>
      </c>
      <c r="N277" s="278"/>
    </row>
    <row r="278" spans="1:14" s="41" customFormat="1">
      <c r="A278" s="22">
        <v>710</v>
      </c>
      <c r="B278" s="366">
        <v>5200</v>
      </c>
      <c r="C278" s="1783" t="s">
        <v>251</v>
      </c>
      <c r="D278" s="1784"/>
      <c r="E278" s="311">
        <f t="shared" si="70"/>
        <v>0</v>
      </c>
      <c r="F278" s="275">
        <f t="shared" si="70"/>
        <v>0</v>
      </c>
      <c r="G278" s="276">
        <f t="shared" si="70"/>
        <v>0</v>
      </c>
      <c r="H278" s="277">
        <f t="shared" si="70"/>
        <v>0</v>
      </c>
      <c r="I278" s="275">
        <f t="shared" si="70"/>
        <v>0</v>
      </c>
      <c r="J278" s="276">
        <f t="shared" si="70"/>
        <v>0</v>
      </c>
      <c r="K278" s="277">
        <f t="shared" si="70"/>
        <v>0</v>
      </c>
      <c r="L278" s="311">
        <f t="shared" si="70"/>
        <v>0</v>
      </c>
      <c r="M278" s="7" t="str">
        <f t="shared" si="63"/>
        <v/>
      </c>
      <c r="N278" s="278"/>
    </row>
    <row r="279" spans="1:14" s="42" customFormat="1" ht="18.75" customHeight="1">
      <c r="A279" s="23">
        <v>715</v>
      </c>
      <c r="B279" s="367"/>
      <c r="C279" s="368">
        <v>5201</v>
      </c>
      <c r="D279" s="369" t="s">
        <v>252</v>
      </c>
      <c r="E279" s="282">
        <f t="shared" ref="E279:L285" si="71">SUMIF($C$609:$C$12315,$C279,E$609:E$12315)</f>
        <v>0</v>
      </c>
      <c r="F279" s="283">
        <f t="shared" si="71"/>
        <v>0</v>
      </c>
      <c r="G279" s="284">
        <f t="shared" si="71"/>
        <v>0</v>
      </c>
      <c r="H279" s="285">
        <f t="shared" si="71"/>
        <v>0</v>
      </c>
      <c r="I279" s="283">
        <f t="shared" si="71"/>
        <v>0</v>
      </c>
      <c r="J279" s="284">
        <f t="shared" si="71"/>
        <v>0</v>
      </c>
      <c r="K279" s="285">
        <f t="shared" si="71"/>
        <v>0</v>
      </c>
      <c r="L279" s="282">
        <f t="shared" si="71"/>
        <v>0</v>
      </c>
      <c r="M279" s="7" t="str">
        <f t="shared" si="63"/>
        <v/>
      </c>
      <c r="N279" s="278"/>
    </row>
    <row r="280" spans="1:14" s="42" customFormat="1" ht="18.75" customHeight="1">
      <c r="A280" s="23">
        <v>720</v>
      </c>
      <c r="B280" s="367"/>
      <c r="C280" s="370">
        <v>5202</v>
      </c>
      <c r="D280" s="371" t="s">
        <v>253</v>
      </c>
      <c r="E280" s="296">
        <f t="shared" si="71"/>
        <v>0</v>
      </c>
      <c r="F280" s="297">
        <f t="shared" si="71"/>
        <v>0</v>
      </c>
      <c r="G280" s="298">
        <f t="shared" si="71"/>
        <v>0</v>
      </c>
      <c r="H280" s="299">
        <f t="shared" si="71"/>
        <v>0</v>
      </c>
      <c r="I280" s="297">
        <f t="shared" si="71"/>
        <v>0</v>
      </c>
      <c r="J280" s="298">
        <f t="shared" si="71"/>
        <v>0</v>
      </c>
      <c r="K280" s="299">
        <f t="shared" si="71"/>
        <v>0</v>
      </c>
      <c r="L280" s="296">
        <f t="shared" si="71"/>
        <v>0</v>
      </c>
      <c r="M280" s="7" t="str">
        <f t="shared" si="63"/>
        <v/>
      </c>
      <c r="N280" s="278"/>
    </row>
    <row r="281" spans="1:14" s="42" customFormat="1" ht="18.75" customHeight="1">
      <c r="A281" s="23">
        <v>725</v>
      </c>
      <c r="B281" s="367"/>
      <c r="C281" s="370">
        <v>5203</v>
      </c>
      <c r="D281" s="371" t="s">
        <v>626</v>
      </c>
      <c r="E281" s="296">
        <f t="shared" si="71"/>
        <v>0</v>
      </c>
      <c r="F281" s="297">
        <f t="shared" si="71"/>
        <v>0</v>
      </c>
      <c r="G281" s="298">
        <f t="shared" si="71"/>
        <v>0</v>
      </c>
      <c r="H281" s="299">
        <f t="shared" si="71"/>
        <v>0</v>
      </c>
      <c r="I281" s="297">
        <f t="shared" si="71"/>
        <v>0</v>
      </c>
      <c r="J281" s="298">
        <f t="shared" si="71"/>
        <v>0</v>
      </c>
      <c r="K281" s="299">
        <f t="shared" si="71"/>
        <v>0</v>
      </c>
      <c r="L281" s="296">
        <f t="shared" si="71"/>
        <v>0</v>
      </c>
      <c r="M281" s="7" t="str">
        <f t="shared" si="63"/>
        <v/>
      </c>
      <c r="N281" s="278"/>
    </row>
    <row r="282" spans="1:14" s="42" customFormat="1" ht="18.75" customHeight="1">
      <c r="A282" s="23">
        <v>730</v>
      </c>
      <c r="B282" s="367"/>
      <c r="C282" s="370">
        <v>5204</v>
      </c>
      <c r="D282" s="371" t="s">
        <v>627</v>
      </c>
      <c r="E282" s="296">
        <f t="shared" si="71"/>
        <v>0</v>
      </c>
      <c r="F282" s="297">
        <f t="shared" si="71"/>
        <v>0</v>
      </c>
      <c r="G282" s="298">
        <f t="shared" si="71"/>
        <v>0</v>
      </c>
      <c r="H282" s="299">
        <f t="shared" si="71"/>
        <v>0</v>
      </c>
      <c r="I282" s="297">
        <f t="shared" si="71"/>
        <v>0</v>
      </c>
      <c r="J282" s="298">
        <f t="shared" si="71"/>
        <v>0</v>
      </c>
      <c r="K282" s="299">
        <f t="shared" si="71"/>
        <v>0</v>
      </c>
      <c r="L282" s="296">
        <f t="shared" si="71"/>
        <v>0</v>
      </c>
      <c r="M282" s="7" t="str">
        <f t="shared" si="63"/>
        <v/>
      </c>
      <c r="N282" s="278"/>
    </row>
    <row r="283" spans="1:14" s="42" customFormat="1" ht="18.75" customHeight="1">
      <c r="A283" s="23">
        <v>735</v>
      </c>
      <c r="B283" s="367"/>
      <c r="C283" s="370">
        <v>5205</v>
      </c>
      <c r="D283" s="371" t="s">
        <v>628</v>
      </c>
      <c r="E283" s="296">
        <f t="shared" si="71"/>
        <v>0</v>
      </c>
      <c r="F283" s="297">
        <f t="shared" si="71"/>
        <v>0</v>
      </c>
      <c r="G283" s="298">
        <f t="shared" si="71"/>
        <v>0</v>
      </c>
      <c r="H283" s="299">
        <f t="shared" si="71"/>
        <v>0</v>
      </c>
      <c r="I283" s="297">
        <f t="shared" si="71"/>
        <v>0</v>
      </c>
      <c r="J283" s="298">
        <f t="shared" si="71"/>
        <v>0</v>
      </c>
      <c r="K283" s="299">
        <f t="shared" si="71"/>
        <v>0</v>
      </c>
      <c r="L283" s="296">
        <f t="shared" si="71"/>
        <v>0</v>
      </c>
      <c r="M283" s="7" t="str">
        <f t="shared" si="63"/>
        <v/>
      </c>
      <c r="N283" s="278"/>
    </row>
    <row r="284" spans="1:14" s="42" customFormat="1" ht="18.75" customHeight="1">
      <c r="A284" s="23">
        <v>740</v>
      </c>
      <c r="B284" s="367"/>
      <c r="C284" s="370">
        <v>5206</v>
      </c>
      <c r="D284" s="371" t="s">
        <v>629</v>
      </c>
      <c r="E284" s="296">
        <f t="shared" si="71"/>
        <v>0</v>
      </c>
      <c r="F284" s="297">
        <f t="shared" si="71"/>
        <v>0</v>
      </c>
      <c r="G284" s="298">
        <f t="shared" si="71"/>
        <v>0</v>
      </c>
      <c r="H284" s="299">
        <f t="shared" si="71"/>
        <v>0</v>
      </c>
      <c r="I284" s="297">
        <f t="shared" si="71"/>
        <v>0</v>
      </c>
      <c r="J284" s="298">
        <f t="shared" si="71"/>
        <v>0</v>
      </c>
      <c r="K284" s="299">
        <f t="shared" si="71"/>
        <v>0</v>
      </c>
      <c r="L284" s="296">
        <f t="shared" si="71"/>
        <v>0</v>
      </c>
      <c r="M284" s="7" t="str">
        <f t="shared" si="63"/>
        <v/>
      </c>
      <c r="N284" s="278"/>
    </row>
    <row r="285" spans="1:14" s="42" customFormat="1" ht="18.75" customHeight="1">
      <c r="A285" s="23">
        <v>745</v>
      </c>
      <c r="B285" s="367"/>
      <c r="C285" s="372">
        <v>5219</v>
      </c>
      <c r="D285" s="373" t="s">
        <v>630</v>
      </c>
      <c r="E285" s="288">
        <f t="shared" si="71"/>
        <v>0</v>
      </c>
      <c r="F285" s="289">
        <f t="shared" si="71"/>
        <v>0</v>
      </c>
      <c r="G285" s="290">
        <f t="shared" si="71"/>
        <v>0</v>
      </c>
      <c r="H285" s="291">
        <f t="shared" si="71"/>
        <v>0</v>
      </c>
      <c r="I285" s="289">
        <f t="shared" si="71"/>
        <v>0</v>
      </c>
      <c r="J285" s="290">
        <f t="shared" si="71"/>
        <v>0</v>
      </c>
      <c r="K285" s="291">
        <f t="shared" si="71"/>
        <v>0</v>
      </c>
      <c r="L285" s="288">
        <f t="shared" si="71"/>
        <v>0</v>
      </c>
      <c r="M285" s="7" t="str">
        <f t="shared" si="63"/>
        <v/>
      </c>
      <c r="N285" s="278"/>
    </row>
    <row r="286" spans="1:14" s="41" customFormat="1">
      <c r="A286" s="22">
        <v>750</v>
      </c>
      <c r="B286" s="366">
        <v>5300</v>
      </c>
      <c r="C286" s="1783" t="s">
        <v>631</v>
      </c>
      <c r="D286" s="1784"/>
      <c r="E286" s="311">
        <f t="shared" ref="E286:L286" si="72">SUMIF($B$609:$B$12315,$B286,E$609:E$12315)</f>
        <v>0</v>
      </c>
      <c r="F286" s="275">
        <f t="shared" si="72"/>
        <v>0</v>
      </c>
      <c r="G286" s="276">
        <f t="shared" si="72"/>
        <v>0</v>
      </c>
      <c r="H286" s="277">
        <f t="shared" si="72"/>
        <v>0</v>
      </c>
      <c r="I286" s="275">
        <f t="shared" si="72"/>
        <v>0</v>
      </c>
      <c r="J286" s="276">
        <f t="shared" si="72"/>
        <v>0</v>
      </c>
      <c r="K286" s="277">
        <f t="shared" si="72"/>
        <v>0</v>
      </c>
      <c r="L286" s="311">
        <f t="shared" si="72"/>
        <v>0</v>
      </c>
      <c r="M286" s="7" t="str">
        <f t="shared" si="63"/>
        <v/>
      </c>
      <c r="N286" s="278"/>
    </row>
    <row r="287" spans="1:14" s="42" customFormat="1" ht="18.75" customHeight="1">
      <c r="A287" s="23">
        <v>755</v>
      </c>
      <c r="B287" s="367"/>
      <c r="C287" s="368">
        <v>5301</v>
      </c>
      <c r="D287" s="369" t="s">
        <v>309</v>
      </c>
      <c r="E287" s="282">
        <f t="shared" ref="E287:L288" si="73">SUMIF($C$609:$C$12315,$C287,E$609:E$12315)</f>
        <v>0</v>
      </c>
      <c r="F287" s="283">
        <f t="shared" si="73"/>
        <v>0</v>
      </c>
      <c r="G287" s="284">
        <f t="shared" si="73"/>
        <v>0</v>
      </c>
      <c r="H287" s="285">
        <f t="shared" si="73"/>
        <v>0</v>
      </c>
      <c r="I287" s="283">
        <f t="shared" si="73"/>
        <v>0</v>
      </c>
      <c r="J287" s="284">
        <f t="shared" si="73"/>
        <v>0</v>
      </c>
      <c r="K287" s="285">
        <f t="shared" si="73"/>
        <v>0</v>
      </c>
      <c r="L287" s="282">
        <f t="shared" si="73"/>
        <v>0</v>
      </c>
      <c r="M287" s="7" t="str">
        <f t="shared" si="63"/>
        <v/>
      </c>
      <c r="N287" s="278"/>
    </row>
    <row r="288" spans="1:14" s="42" customFormat="1" ht="18.75" customHeight="1">
      <c r="A288" s="23">
        <v>760</v>
      </c>
      <c r="B288" s="367"/>
      <c r="C288" s="372">
        <v>5309</v>
      </c>
      <c r="D288" s="373" t="s">
        <v>632</v>
      </c>
      <c r="E288" s="288">
        <f t="shared" si="73"/>
        <v>0</v>
      </c>
      <c r="F288" s="289">
        <f t="shared" si="73"/>
        <v>0</v>
      </c>
      <c r="G288" s="290">
        <f t="shared" si="73"/>
        <v>0</v>
      </c>
      <c r="H288" s="291">
        <f t="shared" si="73"/>
        <v>0</v>
      </c>
      <c r="I288" s="289">
        <f t="shared" si="73"/>
        <v>0</v>
      </c>
      <c r="J288" s="290">
        <f t="shared" si="73"/>
        <v>0</v>
      </c>
      <c r="K288" s="291">
        <f t="shared" si="73"/>
        <v>0</v>
      </c>
      <c r="L288" s="288">
        <f t="shared" si="73"/>
        <v>0</v>
      </c>
      <c r="M288" s="7" t="str">
        <f t="shared" si="63"/>
        <v/>
      </c>
      <c r="N288" s="278"/>
    </row>
    <row r="289" spans="1:56" s="41" customFormat="1">
      <c r="A289" s="22">
        <v>765</v>
      </c>
      <c r="B289" s="366">
        <v>5400</v>
      </c>
      <c r="C289" s="1783" t="s">
        <v>691</v>
      </c>
      <c r="D289" s="1784"/>
      <c r="E289" s="311">
        <f t="shared" ref="E289:L290" si="74">SUMIF($B$609:$B$12315,$B289,E$609:E$12315)</f>
        <v>0</v>
      </c>
      <c r="F289" s="275">
        <f t="shared" si="74"/>
        <v>0</v>
      </c>
      <c r="G289" s="276">
        <f t="shared" si="74"/>
        <v>0</v>
      </c>
      <c r="H289" s="277">
        <f t="shared" si="74"/>
        <v>0</v>
      </c>
      <c r="I289" s="275">
        <f t="shared" si="74"/>
        <v>0</v>
      </c>
      <c r="J289" s="276">
        <f t="shared" si="74"/>
        <v>0</v>
      </c>
      <c r="K289" s="277">
        <f t="shared" si="74"/>
        <v>0</v>
      </c>
      <c r="L289" s="311">
        <f t="shared" si="74"/>
        <v>0</v>
      </c>
      <c r="M289" s="7" t="str">
        <f t="shared" si="63"/>
        <v/>
      </c>
      <c r="N289" s="278"/>
    </row>
    <row r="290" spans="1:56" s="15" customFormat="1">
      <c r="A290" s="22">
        <v>775</v>
      </c>
      <c r="B290" s="273">
        <v>5500</v>
      </c>
      <c r="C290" s="1785" t="s">
        <v>692</v>
      </c>
      <c r="D290" s="1786"/>
      <c r="E290" s="311">
        <f t="shared" si="74"/>
        <v>0</v>
      </c>
      <c r="F290" s="275">
        <f t="shared" si="74"/>
        <v>0</v>
      </c>
      <c r="G290" s="276">
        <f t="shared" si="74"/>
        <v>0</v>
      </c>
      <c r="H290" s="277">
        <f t="shared" si="74"/>
        <v>0</v>
      </c>
      <c r="I290" s="275">
        <f t="shared" si="74"/>
        <v>0</v>
      </c>
      <c r="J290" s="276">
        <f t="shared" si="74"/>
        <v>0</v>
      </c>
      <c r="K290" s="277">
        <f t="shared" si="74"/>
        <v>0</v>
      </c>
      <c r="L290" s="311">
        <f t="shared" si="74"/>
        <v>0</v>
      </c>
      <c r="M290" s="7" t="str">
        <f t="shared" si="63"/>
        <v/>
      </c>
      <c r="N290" s="278"/>
    </row>
    <row r="291" spans="1:56" ht="18.75" customHeight="1">
      <c r="A291" s="23">
        <v>780</v>
      </c>
      <c r="B291" s="363"/>
      <c r="C291" s="280">
        <v>5501</v>
      </c>
      <c r="D291" s="312" t="s">
        <v>693</v>
      </c>
      <c r="E291" s="282">
        <f t="shared" ref="E291:L294" si="75">SUMIF($C$609:$C$12315,$C291,E$609:E$12315)</f>
        <v>0</v>
      </c>
      <c r="F291" s="283">
        <f t="shared" si="75"/>
        <v>0</v>
      </c>
      <c r="G291" s="284">
        <f t="shared" si="75"/>
        <v>0</v>
      </c>
      <c r="H291" s="285">
        <f t="shared" si="75"/>
        <v>0</v>
      </c>
      <c r="I291" s="283">
        <f t="shared" si="75"/>
        <v>0</v>
      </c>
      <c r="J291" s="284">
        <f t="shared" si="75"/>
        <v>0</v>
      </c>
      <c r="K291" s="285">
        <f t="shared" si="75"/>
        <v>0</v>
      </c>
      <c r="L291" s="282">
        <f t="shared" si="75"/>
        <v>0</v>
      </c>
      <c r="M291" s="7" t="str">
        <f t="shared" si="63"/>
        <v/>
      </c>
      <c r="N291" s="278"/>
    </row>
    <row r="292" spans="1:56" ht="18.75" customHeight="1">
      <c r="A292" s="23">
        <v>785</v>
      </c>
      <c r="B292" s="363"/>
      <c r="C292" s="294">
        <v>5502</v>
      </c>
      <c r="D292" s="295" t="s">
        <v>694</v>
      </c>
      <c r="E292" s="296">
        <f t="shared" si="75"/>
        <v>0</v>
      </c>
      <c r="F292" s="297">
        <f t="shared" si="75"/>
        <v>0</v>
      </c>
      <c r="G292" s="298">
        <f t="shared" si="75"/>
        <v>0</v>
      </c>
      <c r="H292" s="299">
        <f t="shared" si="75"/>
        <v>0</v>
      </c>
      <c r="I292" s="297">
        <f t="shared" si="75"/>
        <v>0</v>
      </c>
      <c r="J292" s="298">
        <f t="shared" si="75"/>
        <v>0</v>
      </c>
      <c r="K292" s="299">
        <f t="shared" si="75"/>
        <v>0</v>
      </c>
      <c r="L292" s="296">
        <f t="shared" si="75"/>
        <v>0</v>
      </c>
      <c r="M292" s="7" t="str">
        <f t="shared" si="63"/>
        <v/>
      </c>
      <c r="N292" s="278"/>
    </row>
    <row r="293" spans="1:56" ht="18.75" customHeight="1">
      <c r="A293" s="23">
        <v>790</v>
      </c>
      <c r="B293" s="363"/>
      <c r="C293" s="294">
        <v>5503</v>
      </c>
      <c r="D293" s="364" t="s">
        <v>695</v>
      </c>
      <c r="E293" s="296">
        <f t="shared" si="75"/>
        <v>0</v>
      </c>
      <c r="F293" s="297">
        <f t="shared" si="75"/>
        <v>0</v>
      </c>
      <c r="G293" s="298">
        <f t="shared" si="75"/>
        <v>0</v>
      </c>
      <c r="H293" s="299">
        <f t="shared" si="75"/>
        <v>0</v>
      </c>
      <c r="I293" s="297">
        <f t="shared" si="75"/>
        <v>0</v>
      </c>
      <c r="J293" s="298">
        <f t="shared" si="75"/>
        <v>0</v>
      </c>
      <c r="K293" s="299">
        <f t="shared" si="75"/>
        <v>0</v>
      </c>
      <c r="L293" s="296">
        <f t="shared" si="75"/>
        <v>0</v>
      </c>
      <c r="M293" s="7" t="str">
        <f t="shared" si="63"/>
        <v/>
      </c>
      <c r="N293" s="278"/>
    </row>
    <row r="294" spans="1:56" ht="18.75" customHeight="1">
      <c r="A294" s="23">
        <v>795</v>
      </c>
      <c r="B294" s="363"/>
      <c r="C294" s="286">
        <v>5504</v>
      </c>
      <c r="D294" s="340" t="s">
        <v>696</v>
      </c>
      <c r="E294" s="288">
        <f t="shared" si="75"/>
        <v>0</v>
      </c>
      <c r="F294" s="289">
        <f t="shared" si="75"/>
        <v>0</v>
      </c>
      <c r="G294" s="290">
        <f t="shared" si="75"/>
        <v>0</v>
      </c>
      <c r="H294" s="291">
        <f t="shared" si="75"/>
        <v>0</v>
      </c>
      <c r="I294" s="289">
        <f t="shared" si="75"/>
        <v>0</v>
      </c>
      <c r="J294" s="290">
        <f t="shared" si="75"/>
        <v>0</v>
      </c>
      <c r="K294" s="291">
        <f t="shared" si="75"/>
        <v>0</v>
      </c>
      <c r="L294" s="288">
        <f t="shared" si="75"/>
        <v>0</v>
      </c>
      <c r="M294" s="7" t="str">
        <f t="shared" si="63"/>
        <v/>
      </c>
      <c r="N294" s="278"/>
    </row>
    <row r="295" spans="1:56" s="41" customFormat="1" ht="18.75" customHeight="1">
      <c r="A295" s="22">
        <v>805</v>
      </c>
      <c r="B295" s="366">
        <v>5700</v>
      </c>
      <c r="C295" s="1787" t="s">
        <v>922</v>
      </c>
      <c r="D295" s="1788"/>
      <c r="E295" s="311">
        <f t="shared" ref="E295:L295" si="76">SUMIF($B$609:$B$12315,$B295,E$609:E$12315)</f>
        <v>0</v>
      </c>
      <c r="F295" s="275">
        <f t="shared" si="76"/>
        <v>0</v>
      </c>
      <c r="G295" s="276">
        <f t="shared" si="76"/>
        <v>0</v>
      </c>
      <c r="H295" s="277">
        <f t="shared" si="76"/>
        <v>0</v>
      </c>
      <c r="I295" s="275">
        <f t="shared" si="76"/>
        <v>0</v>
      </c>
      <c r="J295" s="276">
        <f t="shared" si="76"/>
        <v>0</v>
      </c>
      <c r="K295" s="277">
        <f t="shared" si="76"/>
        <v>0</v>
      </c>
      <c r="L295" s="311">
        <f t="shared" si="76"/>
        <v>0</v>
      </c>
      <c r="M295" s="7" t="str">
        <f t="shared" si="63"/>
        <v/>
      </c>
      <c r="N295" s="278"/>
    </row>
    <row r="296" spans="1:56" s="42" customFormat="1" ht="18.75" customHeight="1">
      <c r="A296" s="23">
        <v>810</v>
      </c>
      <c r="B296" s="367"/>
      <c r="C296" s="368">
        <v>5701</v>
      </c>
      <c r="D296" s="369" t="s">
        <v>697</v>
      </c>
      <c r="E296" s="282">
        <f t="shared" ref="E296:L298" si="77">SUMIF($C$609:$C$12315,$C296,E$609:E$12315)</f>
        <v>0</v>
      </c>
      <c r="F296" s="283">
        <f t="shared" si="77"/>
        <v>0</v>
      </c>
      <c r="G296" s="284">
        <f t="shared" si="77"/>
        <v>0</v>
      </c>
      <c r="H296" s="285">
        <f t="shared" si="77"/>
        <v>0</v>
      </c>
      <c r="I296" s="283">
        <f t="shared" si="77"/>
        <v>0</v>
      </c>
      <c r="J296" s="284">
        <f t="shared" si="77"/>
        <v>0</v>
      </c>
      <c r="K296" s="285">
        <f t="shared" si="77"/>
        <v>0</v>
      </c>
      <c r="L296" s="282">
        <f t="shared" si="77"/>
        <v>0</v>
      </c>
      <c r="M296" s="7" t="str">
        <f t="shared" si="63"/>
        <v/>
      </c>
      <c r="N296" s="278"/>
    </row>
    <row r="297" spans="1:56" s="42" customFormat="1" ht="18.75" customHeight="1">
      <c r="A297" s="23">
        <v>815</v>
      </c>
      <c r="B297" s="367"/>
      <c r="C297" s="374">
        <v>5702</v>
      </c>
      <c r="D297" s="375" t="s">
        <v>698</v>
      </c>
      <c r="E297" s="315">
        <f t="shared" si="77"/>
        <v>0</v>
      </c>
      <c r="F297" s="316">
        <f t="shared" si="77"/>
        <v>0</v>
      </c>
      <c r="G297" s="317">
        <f t="shared" si="77"/>
        <v>0</v>
      </c>
      <c r="H297" s="318">
        <f t="shared" si="77"/>
        <v>0</v>
      </c>
      <c r="I297" s="316">
        <f t="shared" si="77"/>
        <v>0</v>
      </c>
      <c r="J297" s="317">
        <f t="shared" si="77"/>
        <v>0</v>
      </c>
      <c r="K297" s="318">
        <f t="shared" si="77"/>
        <v>0</v>
      </c>
      <c r="L297" s="315">
        <f t="shared" si="77"/>
        <v>0</v>
      </c>
      <c r="M297" s="7" t="str">
        <f t="shared" si="63"/>
        <v/>
      </c>
      <c r="N297" s="278"/>
    </row>
    <row r="298" spans="1:56" s="35" customFormat="1" ht="18.75" customHeight="1">
      <c r="A298" s="28">
        <v>525</v>
      </c>
      <c r="B298" s="293"/>
      <c r="C298" s="376">
        <v>4071</v>
      </c>
      <c r="D298" s="377" t="s">
        <v>699</v>
      </c>
      <c r="E298" s="378">
        <f t="shared" si="77"/>
        <v>0</v>
      </c>
      <c r="F298" s="379">
        <f t="shared" si="77"/>
        <v>0</v>
      </c>
      <c r="G298" s="380">
        <f t="shared" si="77"/>
        <v>0</v>
      </c>
      <c r="H298" s="381">
        <f t="shared" si="77"/>
        <v>0</v>
      </c>
      <c r="I298" s="379">
        <f t="shared" si="77"/>
        <v>0</v>
      </c>
      <c r="J298" s="380">
        <f t="shared" si="77"/>
        <v>0</v>
      </c>
      <c r="K298" s="381">
        <f t="shared" si="77"/>
        <v>0</v>
      </c>
      <c r="L298" s="378">
        <f t="shared" si="77"/>
        <v>0</v>
      </c>
      <c r="M298" s="7" t="str">
        <f t="shared" si="63"/>
        <v/>
      </c>
      <c r="N298" s="278"/>
      <c r="O298" s="31"/>
      <c r="P298" s="32"/>
      <c r="Q298" s="32"/>
      <c r="R298" s="31"/>
      <c r="S298" s="32"/>
      <c r="T298" s="32"/>
      <c r="U298" s="31"/>
      <c r="V298" s="33"/>
      <c r="W298" s="33"/>
      <c r="X298" s="29"/>
      <c r="Y298" s="32"/>
      <c r="Z298" s="32"/>
      <c r="AA298" s="31"/>
      <c r="AB298" s="32"/>
      <c r="AC298" s="32"/>
      <c r="AD298" s="31"/>
      <c r="AE298" s="32"/>
      <c r="AF298" s="32"/>
      <c r="AG298" s="31"/>
      <c r="AH298" s="32"/>
      <c r="AI298" s="32"/>
      <c r="AJ298" s="31"/>
      <c r="AK298" s="32"/>
      <c r="AL298" s="32"/>
      <c r="AM298" s="34"/>
      <c r="AN298" s="32"/>
      <c r="AO298" s="32"/>
      <c r="AP298" s="31"/>
      <c r="AQ298" s="32"/>
      <c r="AR298" s="32"/>
      <c r="AS298" s="31"/>
      <c r="AT298" s="32"/>
      <c r="AU298" s="31"/>
      <c r="AV298" s="34"/>
      <c r="AW298" s="31"/>
      <c r="AX298" s="31"/>
      <c r="AY298" s="32"/>
      <c r="AZ298" s="32"/>
      <c r="BA298" s="31"/>
      <c r="BB298" s="32"/>
      <c r="BD298" s="32"/>
    </row>
    <row r="299" spans="1:56" s="15" customFormat="1">
      <c r="A299" s="22">
        <v>820</v>
      </c>
      <c r="B299" s="382">
        <v>98</v>
      </c>
      <c r="C299" s="1789" t="s">
        <v>700</v>
      </c>
      <c r="D299" s="1790"/>
      <c r="E299" s="383">
        <f t="shared" ref="E299:L299" si="78">SUMIF($B$609:$B$12315,$B299,E$609:E$12315)</f>
        <v>0</v>
      </c>
      <c r="F299" s="384">
        <f t="shared" si="78"/>
        <v>0</v>
      </c>
      <c r="G299" s="385">
        <f t="shared" si="78"/>
        <v>0</v>
      </c>
      <c r="H299" s="386">
        <f t="shared" si="78"/>
        <v>0</v>
      </c>
      <c r="I299" s="384">
        <f t="shared" si="78"/>
        <v>0</v>
      </c>
      <c r="J299" s="385">
        <f t="shared" si="78"/>
        <v>0</v>
      </c>
      <c r="K299" s="386">
        <f t="shared" si="78"/>
        <v>0</v>
      </c>
      <c r="L299" s="383">
        <f t="shared" si="78"/>
        <v>0</v>
      </c>
      <c r="M299" s="7" t="str">
        <f t="shared" si="63"/>
        <v/>
      </c>
      <c r="N299" s="278"/>
    </row>
    <row r="300" spans="1:56" ht="8.25" customHeight="1">
      <c r="A300" s="23">
        <v>821</v>
      </c>
      <c r="B300" s="387"/>
      <c r="C300" s="388"/>
      <c r="D300" s="389"/>
      <c r="E300" s="218"/>
      <c r="F300" s="219"/>
      <c r="G300" s="219"/>
      <c r="H300" s="390"/>
      <c r="I300" s="219"/>
      <c r="J300" s="219"/>
      <c r="K300" s="390"/>
      <c r="L300" s="218"/>
      <c r="M300" s="7" t="str">
        <f t="shared" si="63"/>
        <v/>
      </c>
      <c r="N300" s="278"/>
    </row>
    <row r="301" spans="1:56" ht="8.25" customHeight="1">
      <c r="A301" s="23">
        <v>822</v>
      </c>
      <c r="B301" s="391"/>
      <c r="C301" s="392"/>
      <c r="D301" s="389"/>
      <c r="E301" s="218"/>
      <c r="F301" s="219"/>
      <c r="G301" s="219"/>
      <c r="H301" s="390"/>
      <c r="I301" s="219"/>
      <c r="J301" s="219"/>
      <c r="K301" s="390"/>
      <c r="L301" s="218"/>
      <c r="M301" s="7" t="str">
        <f t="shared" si="63"/>
        <v/>
      </c>
      <c r="N301" s="331"/>
    </row>
    <row r="302" spans="1:56" ht="8.25" customHeight="1">
      <c r="A302" s="23">
        <v>823</v>
      </c>
      <c r="B302" s="391"/>
      <c r="C302" s="392"/>
      <c r="D302" s="389"/>
      <c r="E302" s="218"/>
      <c r="F302" s="219"/>
      <c r="G302" s="219"/>
      <c r="H302" s="390"/>
      <c r="I302" s="219"/>
      <c r="J302" s="219"/>
      <c r="K302" s="390"/>
      <c r="L302" s="218"/>
      <c r="M302" s="7" t="str">
        <f t="shared" si="63"/>
        <v/>
      </c>
      <c r="N302" s="331"/>
    </row>
    <row r="303" spans="1:56" ht="20.25" customHeight="1" thickBot="1">
      <c r="A303" s="23">
        <v>825</v>
      </c>
      <c r="B303" s="393" t="s">
        <v>915</v>
      </c>
      <c r="C303" s="394" t="s">
        <v>747</v>
      </c>
      <c r="D303" s="395" t="s">
        <v>923</v>
      </c>
      <c r="E303" s="396">
        <f t="shared" ref="E303:L303" si="79">SUMIF($C$609:$C$12315,$C303,E$609:E$12315)</f>
        <v>17062</v>
      </c>
      <c r="F303" s="397">
        <f t="shared" si="79"/>
        <v>17062</v>
      </c>
      <c r="G303" s="398">
        <f t="shared" si="79"/>
        <v>0</v>
      </c>
      <c r="H303" s="399">
        <f t="shared" si="79"/>
        <v>0</v>
      </c>
      <c r="I303" s="397">
        <f t="shared" si="79"/>
        <v>11190</v>
      </c>
      <c r="J303" s="398">
        <f t="shared" si="79"/>
        <v>0</v>
      </c>
      <c r="K303" s="399">
        <f t="shared" si="79"/>
        <v>0</v>
      </c>
      <c r="L303" s="396">
        <f t="shared" si="79"/>
        <v>11190</v>
      </c>
      <c r="M303" s="7">
        <v>1</v>
      </c>
      <c r="N303" s="258"/>
    </row>
    <row r="304" spans="1:56" ht="13.5" customHeight="1" thickTop="1">
      <c r="A304" s="23"/>
      <c r="B304" s="215"/>
      <c r="C304" s="400"/>
      <c r="D304" s="230"/>
      <c r="E304" s="229"/>
      <c r="F304" s="103"/>
      <c r="G304" s="103"/>
      <c r="H304" s="229"/>
      <c r="I304" s="103"/>
      <c r="J304" s="229"/>
      <c r="K304" s="229"/>
      <c r="L304" s="103"/>
      <c r="M304" s="7">
        <v>1</v>
      </c>
      <c r="N304" s="258"/>
    </row>
    <row r="305" spans="1:14">
      <c r="A305" s="23"/>
      <c r="B305" s="229"/>
      <c r="C305" s="392"/>
      <c r="D305" s="401"/>
      <c r="E305" s="238"/>
      <c r="F305" s="224"/>
      <c r="G305" s="224"/>
      <c r="H305" s="238"/>
      <c r="I305" s="224"/>
      <c r="J305" s="238"/>
      <c r="K305" s="238"/>
      <c r="L305" s="224"/>
      <c r="M305" s="7">
        <v>1</v>
      </c>
      <c r="N305" s="258"/>
    </row>
    <row r="306" spans="1:14">
      <c r="A306" s="23"/>
      <c r="B306" s="402"/>
      <c r="C306" s="403"/>
      <c r="D306" s="404"/>
      <c r="E306" s="405"/>
      <c r="F306" s="405"/>
      <c r="G306" s="405"/>
      <c r="H306" s="405"/>
      <c r="I306" s="405"/>
      <c r="J306" s="405"/>
      <c r="K306" s="405"/>
      <c r="L306" s="405"/>
      <c r="M306" s="7">
        <v>1</v>
      </c>
      <c r="N306" s="258"/>
    </row>
    <row r="307" spans="1:14" ht="0.95" customHeight="1">
      <c r="A307" s="23"/>
      <c r="B307" s="80"/>
      <c r="C307" s="80"/>
      <c r="D307" s="81"/>
      <c r="E307" s="82"/>
      <c r="F307" s="82"/>
      <c r="G307" s="82"/>
      <c r="H307" s="82"/>
      <c r="I307" s="82"/>
      <c r="J307" s="82"/>
      <c r="K307" s="82"/>
      <c r="L307" s="82"/>
      <c r="M307" s="80"/>
    </row>
    <row r="308" spans="1:14" ht="0.95" customHeight="1">
      <c r="A308" s="23"/>
      <c r="B308" s="1836"/>
      <c r="C308" s="1837"/>
      <c r="D308" s="1837"/>
      <c r="E308" s="82"/>
      <c r="F308" s="82"/>
      <c r="G308" s="82"/>
      <c r="H308" s="82"/>
      <c r="I308" s="82"/>
      <c r="J308" s="82"/>
      <c r="K308" s="82"/>
      <c r="L308" s="82"/>
      <c r="M308" s="80"/>
    </row>
    <row r="309" spans="1:14" ht="0.95" customHeight="1">
      <c r="A309" s="23"/>
      <c r="B309" s="80"/>
      <c r="C309" s="80"/>
      <c r="D309" s="81"/>
      <c r="E309" s="83"/>
      <c r="F309" s="83"/>
      <c r="G309" s="82"/>
      <c r="H309" s="82"/>
      <c r="I309" s="83"/>
      <c r="J309" s="82"/>
      <c r="K309" s="82"/>
      <c r="L309" s="82"/>
      <c r="M309" s="80"/>
    </row>
    <row r="310" spans="1:14" ht="0.95" customHeight="1">
      <c r="A310" s="23"/>
      <c r="B310" s="1838"/>
      <c r="C310" s="1837"/>
      <c r="D310" s="1837"/>
      <c r="E310" s="84"/>
      <c r="F310" s="85"/>
      <c r="G310" s="82"/>
      <c r="H310" s="82"/>
      <c r="I310" s="85"/>
      <c r="J310" s="82"/>
      <c r="K310" s="82"/>
      <c r="L310" s="82"/>
      <c r="M310" s="80"/>
    </row>
    <row r="311" spans="1:14" ht="0.95" customHeight="1">
      <c r="A311" s="23"/>
      <c r="B311" s="86"/>
      <c r="C311" s="80"/>
      <c r="D311" s="81"/>
      <c r="E311" s="82"/>
      <c r="F311" s="87"/>
      <c r="G311" s="82"/>
      <c r="H311" s="82"/>
      <c r="I311" s="87"/>
      <c r="J311" s="82"/>
      <c r="K311" s="82"/>
      <c r="L311" s="82"/>
      <c r="M311" s="80"/>
    </row>
    <row r="312" spans="1:14" ht="0.95" customHeight="1">
      <c r="A312" s="23"/>
      <c r="B312" s="86"/>
      <c r="C312" s="80"/>
      <c r="D312" s="81"/>
      <c r="E312" s="88"/>
      <c r="F312" s="82"/>
      <c r="G312" s="82"/>
      <c r="H312" s="82"/>
      <c r="I312" s="82"/>
      <c r="J312" s="82"/>
      <c r="K312" s="82"/>
      <c r="L312" s="82"/>
      <c r="M312" s="80"/>
    </row>
    <row r="313" spans="1:14" ht="0.95" customHeight="1">
      <c r="A313" s="23"/>
      <c r="B313" s="1838"/>
      <c r="C313" s="1837"/>
      <c r="D313" s="1837"/>
      <c r="E313" s="82"/>
      <c r="F313" s="89"/>
      <c r="G313" s="82"/>
      <c r="H313" s="82"/>
      <c r="I313" s="89"/>
      <c r="J313" s="82"/>
      <c r="K313" s="82"/>
      <c r="L313" s="82"/>
      <c r="M313" s="80"/>
    </row>
    <row r="314" spans="1:14" ht="0.95" customHeight="1">
      <c r="A314" s="23"/>
      <c r="B314" s="86"/>
      <c r="C314" s="80"/>
      <c r="D314" s="81"/>
      <c r="E314" s="88"/>
      <c r="F314" s="82"/>
      <c r="G314" s="82"/>
      <c r="H314" s="82"/>
      <c r="I314" s="82"/>
      <c r="J314" s="82"/>
      <c r="K314" s="82"/>
      <c r="L314" s="82"/>
      <c r="M314" s="80"/>
    </row>
    <row r="315" spans="1:14" ht="0.95" customHeight="1">
      <c r="A315" s="23"/>
      <c r="B315" s="86"/>
      <c r="C315" s="80"/>
      <c r="D315" s="90"/>
      <c r="E315" s="89"/>
      <c r="F315" s="91"/>
      <c r="G315" s="91"/>
      <c r="H315" s="91"/>
      <c r="I315" s="91"/>
      <c r="J315" s="91"/>
      <c r="K315" s="91"/>
      <c r="L315" s="91"/>
      <c r="M315" s="80"/>
    </row>
    <row r="316" spans="1:14" ht="0.95" customHeight="1">
      <c r="A316" s="23"/>
      <c r="B316" s="80"/>
      <c r="C316" s="80"/>
      <c r="D316" s="81"/>
      <c r="E316" s="82"/>
      <c r="F316" s="82"/>
      <c r="G316" s="82"/>
      <c r="H316" s="82"/>
      <c r="I316" s="82"/>
      <c r="J316" s="82"/>
      <c r="K316" s="82"/>
      <c r="L316" s="82"/>
      <c r="M316" s="80"/>
    </row>
    <row r="317" spans="1:14" ht="0.95" customHeight="1">
      <c r="A317" s="23"/>
      <c r="B317" s="92"/>
      <c r="C317" s="80"/>
      <c r="D317" s="93"/>
      <c r="E317" s="82"/>
      <c r="F317" s="88"/>
      <c r="G317" s="91"/>
      <c r="H317" s="91"/>
      <c r="I317" s="88"/>
      <c r="J317" s="91"/>
      <c r="K317" s="91"/>
      <c r="L317" s="91"/>
      <c r="M317" s="80"/>
    </row>
    <row r="318" spans="1:14" s="17" customFormat="1" ht="0.95" customHeight="1">
      <c r="A318" s="25"/>
      <c r="B318" s="94"/>
      <c r="C318" s="95"/>
      <c r="D318" s="96"/>
      <c r="E318" s="97"/>
      <c r="F318" s="97"/>
      <c r="G318" s="91"/>
      <c r="H318" s="91"/>
      <c r="I318" s="97"/>
      <c r="J318" s="91"/>
      <c r="K318" s="91"/>
      <c r="L318" s="91"/>
      <c r="M318" s="80"/>
      <c r="N318" s="8"/>
    </row>
    <row r="319" spans="1:14" s="17" customFormat="1" ht="0.95" customHeight="1">
      <c r="A319" s="25">
        <v>905</v>
      </c>
      <c r="B319" s="94"/>
      <c r="C319" s="95"/>
      <c r="D319" s="96"/>
      <c r="E319" s="98"/>
      <c r="F319" s="98"/>
      <c r="G319" s="91"/>
      <c r="H319" s="91"/>
      <c r="I319" s="98"/>
      <c r="J319" s="91"/>
      <c r="K319" s="91"/>
      <c r="L319" s="91"/>
      <c r="M319" s="80"/>
      <c r="N319" s="13"/>
    </row>
    <row r="320" spans="1:14" s="17" customFormat="1" ht="0.95" customHeight="1">
      <c r="A320" s="25">
        <v>906</v>
      </c>
      <c r="B320" s="94"/>
      <c r="C320" s="95"/>
      <c r="D320" s="96"/>
      <c r="E320" s="98"/>
      <c r="F320" s="98"/>
      <c r="G320" s="91"/>
      <c r="H320" s="91"/>
      <c r="I320" s="98"/>
      <c r="J320" s="91"/>
      <c r="K320" s="91"/>
      <c r="L320" s="91"/>
      <c r="M320" s="80"/>
      <c r="N320" s="13"/>
    </row>
    <row r="321" spans="1:14" s="17" customFormat="1" ht="0.95" customHeight="1">
      <c r="A321" s="25"/>
      <c r="B321" s="94"/>
      <c r="C321" s="95"/>
      <c r="D321" s="96"/>
      <c r="E321" s="98"/>
      <c r="F321" s="98"/>
      <c r="G321" s="91"/>
      <c r="H321" s="91"/>
      <c r="I321" s="98"/>
      <c r="J321" s="91"/>
      <c r="K321" s="91"/>
      <c r="L321" s="91"/>
      <c r="M321" s="80"/>
      <c r="N321" s="13"/>
    </row>
    <row r="322" spans="1:14" s="17" customFormat="1" ht="0.95" customHeight="1">
      <c r="A322" s="25">
        <v>907</v>
      </c>
      <c r="B322" s="94"/>
      <c r="C322" s="95"/>
      <c r="D322" s="96"/>
      <c r="E322" s="98"/>
      <c r="F322" s="98"/>
      <c r="G322" s="91"/>
      <c r="H322" s="91"/>
      <c r="I322" s="98"/>
      <c r="J322" s="91"/>
      <c r="K322" s="91"/>
      <c r="L322" s="91"/>
      <c r="M322" s="80"/>
      <c r="N322" s="13"/>
    </row>
    <row r="323" spans="1:14" s="17" customFormat="1" ht="0.95" customHeight="1">
      <c r="A323" s="25"/>
      <c r="B323" s="94"/>
      <c r="C323" s="95"/>
      <c r="D323" s="96"/>
      <c r="E323" s="98"/>
      <c r="F323" s="98"/>
      <c r="G323" s="91"/>
      <c r="H323" s="91"/>
      <c r="I323" s="98"/>
      <c r="J323" s="91"/>
      <c r="K323" s="91"/>
      <c r="L323" s="91"/>
      <c r="M323" s="80"/>
      <c r="N323" s="13"/>
    </row>
    <row r="324" spans="1:14" s="17" customFormat="1" ht="0.95" customHeight="1">
      <c r="A324" s="25">
        <v>910</v>
      </c>
      <c r="B324" s="94"/>
      <c r="C324" s="95"/>
      <c r="D324" s="96"/>
      <c r="E324" s="98"/>
      <c r="F324" s="98"/>
      <c r="G324" s="91"/>
      <c r="H324" s="91"/>
      <c r="I324" s="98"/>
      <c r="J324" s="91"/>
      <c r="K324" s="91"/>
      <c r="L324" s="91"/>
      <c r="M324" s="80"/>
      <c r="N324" s="13"/>
    </row>
    <row r="325" spans="1:14" s="17" customFormat="1" ht="0.95" customHeight="1">
      <c r="A325" s="25">
        <v>911</v>
      </c>
      <c r="B325" s="94"/>
      <c r="C325" s="95"/>
      <c r="D325" s="96"/>
      <c r="E325" s="98"/>
      <c r="F325" s="98"/>
      <c r="G325" s="91"/>
      <c r="H325" s="91"/>
      <c r="I325" s="98"/>
      <c r="J325" s="91"/>
      <c r="K325" s="91"/>
      <c r="L325" s="91"/>
      <c r="M325" s="80"/>
      <c r="N325" s="13"/>
    </row>
    <row r="326" spans="1:14" s="17" customFormat="1" ht="0.95" customHeight="1">
      <c r="A326" s="25">
        <v>912</v>
      </c>
      <c r="B326" s="94"/>
      <c r="C326" s="95"/>
      <c r="D326" s="96"/>
      <c r="E326" s="98"/>
      <c r="F326" s="98"/>
      <c r="G326" s="91"/>
      <c r="H326" s="91"/>
      <c r="I326" s="98"/>
      <c r="J326" s="91"/>
      <c r="K326" s="91"/>
      <c r="L326" s="91"/>
      <c r="M326" s="80"/>
      <c r="N326" s="13"/>
    </row>
    <row r="327" spans="1:14" s="17" customFormat="1" ht="0.95" customHeight="1">
      <c r="A327" s="25"/>
      <c r="B327" s="94"/>
      <c r="C327" s="95"/>
      <c r="D327" s="96"/>
      <c r="E327" s="98"/>
      <c r="F327" s="98"/>
      <c r="G327" s="91"/>
      <c r="H327" s="91"/>
      <c r="I327" s="98"/>
      <c r="J327" s="91"/>
      <c r="K327" s="91"/>
      <c r="L327" s="91"/>
      <c r="M327" s="80"/>
      <c r="N327" s="13"/>
    </row>
    <row r="328" spans="1:14" s="17" customFormat="1" ht="0.95" customHeight="1">
      <c r="A328" s="25"/>
      <c r="B328" s="94"/>
      <c r="C328" s="95"/>
      <c r="D328" s="96"/>
      <c r="E328" s="98"/>
      <c r="F328" s="98"/>
      <c r="G328" s="91"/>
      <c r="H328" s="91"/>
      <c r="I328" s="98"/>
      <c r="J328" s="91"/>
      <c r="K328" s="91"/>
      <c r="L328" s="91"/>
      <c r="M328" s="80"/>
      <c r="N328" s="13"/>
    </row>
    <row r="329" spans="1:14" s="17" customFormat="1" ht="0.95" customHeight="1">
      <c r="A329" s="25">
        <v>920</v>
      </c>
      <c r="B329" s="94"/>
      <c r="C329" s="95"/>
      <c r="D329" s="96"/>
      <c r="E329" s="99"/>
      <c r="F329" s="99"/>
      <c r="G329" s="91"/>
      <c r="H329" s="91"/>
      <c r="I329" s="99"/>
      <c r="J329" s="91"/>
      <c r="K329" s="91"/>
      <c r="L329" s="91"/>
      <c r="M329" s="80"/>
      <c r="N329" s="13"/>
    </row>
    <row r="330" spans="1:14" s="17" customFormat="1" ht="0.95" customHeight="1">
      <c r="A330" s="25">
        <v>921</v>
      </c>
      <c r="B330" s="94"/>
      <c r="C330" s="95"/>
      <c r="D330" s="96"/>
      <c r="E330" s="99"/>
      <c r="F330" s="99"/>
      <c r="G330" s="91"/>
      <c r="H330" s="91"/>
      <c r="I330" s="99"/>
      <c r="J330" s="91"/>
      <c r="K330" s="91"/>
      <c r="L330" s="91"/>
      <c r="M330" s="80"/>
      <c r="N330" s="13"/>
    </row>
    <row r="331" spans="1:14" s="17" customFormat="1" ht="0.95" customHeight="1">
      <c r="A331" s="25">
        <v>922</v>
      </c>
      <c r="B331" s="94"/>
      <c r="C331" s="95"/>
      <c r="D331" s="96"/>
      <c r="E331" s="99"/>
      <c r="F331" s="99"/>
      <c r="G331" s="91"/>
      <c r="H331" s="91"/>
      <c r="I331" s="99"/>
      <c r="J331" s="91"/>
      <c r="K331" s="91"/>
      <c r="L331" s="91"/>
      <c r="M331" s="80"/>
      <c r="N331" s="13"/>
    </row>
    <row r="332" spans="1:14" s="17" customFormat="1" ht="0.95" customHeight="1">
      <c r="A332" s="25">
        <v>930</v>
      </c>
      <c r="B332" s="94"/>
      <c r="C332" s="95"/>
      <c r="D332" s="96"/>
      <c r="E332" s="98"/>
      <c r="F332" s="98"/>
      <c r="G332" s="91"/>
      <c r="H332" s="91"/>
      <c r="I332" s="98"/>
      <c r="J332" s="91"/>
      <c r="K332" s="91"/>
      <c r="L332" s="91"/>
      <c r="M332" s="80"/>
      <c r="N332" s="13"/>
    </row>
    <row r="333" spans="1:14" s="17" customFormat="1" ht="0.95" customHeight="1">
      <c r="A333" s="25">
        <v>931</v>
      </c>
      <c r="B333" s="94"/>
      <c r="C333" s="95"/>
      <c r="D333" s="96"/>
      <c r="E333" s="98"/>
      <c r="F333" s="98"/>
      <c r="G333" s="91"/>
      <c r="H333" s="91"/>
      <c r="I333" s="98"/>
      <c r="J333" s="91"/>
      <c r="K333" s="91"/>
      <c r="L333" s="91"/>
      <c r="M333" s="80"/>
      <c r="N333" s="13"/>
    </row>
    <row r="334" spans="1:14" s="17" customFormat="1" ht="0.95" customHeight="1">
      <c r="A334" s="25">
        <v>932</v>
      </c>
      <c r="B334" s="94"/>
      <c r="C334" s="95"/>
      <c r="D334" s="96"/>
      <c r="E334" s="98"/>
      <c r="F334" s="98"/>
      <c r="G334" s="91"/>
      <c r="H334" s="91"/>
      <c r="I334" s="98"/>
      <c r="J334" s="91"/>
      <c r="K334" s="91"/>
      <c r="L334" s="91"/>
      <c r="M334" s="80"/>
      <c r="N334" s="13"/>
    </row>
    <row r="335" spans="1:14" s="17" customFormat="1" ht="0.95" customHeight="1">
      <c r="A335" s="24">
        <v>935</v>
      </c>
      <c r="B335" s="94"/>
      <c r="C335" s="95"/>
      <c r="D335" s="96"/>
      <c r="E335" s="98"/>
      <c r="F335" s="98"/>
      <c r="G335" s="91"/>
      <c r="H335" s="91"/>
      <c r="I335" s="98"/>
      <c r="J335" s="91"/>
      <c r="K335" s="91"/>
      <c r="L335" s="91"/>
      <c r="M335" s="80"/>
      <c r="N335" s="13"/>
    </row>
    <row r="336" spans="1:14" s="17" customFormat="1" ht="0.95" customHeight="1">
      <c r="A336" s="24">
        <v>940</v>
      </c>
      <c r="B336" s="94"/>
      <c r="C336" s="95"/>
      <c r="D336" s="96"/>
      <c r="E336" s="98"/>
      <c r="F336" s="98"/>
      <c r="G336" s="91"/>
      <c r="H336" s="91"/>
      <c r="I336" s="98"/>
      <c r="J336" s="91"/>
      <c r="K336" s="91"/>
      <c r="L336" s="91"/>
      <c r="M336" s="80"/>
      <c r="N336" s="13"/>
    </row>
    <row r="337" spans="1:14" s="17" customFormat="1" ht="0.95" customHeight="1">
      <c r="A337" s="24">
        <v>950</v>
      </c>
      <c r="B337" s="94"/>
      <c r="C337" s="95"/>
      <c r="D337" s="96"/>
      <c r="E337" s="98"/>
      <c r="F337" s="98"/>
      <c r="G337" s="91"/>
      <c r="H337" s="91"/>
      <c r="I337" s="98"/>
      <c r="J337" s="91"/>
      <c r="K337" s="91"/>
      <c r="L337" s="91"/>
      <c r="M337" s="80"/>
      <c r="N337" s="13"/>
    </row>
    <row r="338" spans="1:14" s="17" customFormat="1" ht="0.95" customHeight="1">
      <c r="A338" s="25">
        <v>953</v>
      </c>
      <c r="B338" s="94"/>
      <c r="C338" s="95"/>
      <c r="D338" s="96"/>
      <c r="E338" s="98"/>
      <c r="F338" s="98"/>
      <c r="G338" s="91"/>
      <c r="H338" s="91"/>
      <c r="I338" s="98"/>
      <c r="J338" s="91"/>
      <c r="K338" s="91"/>
      <c r="L338" s="91"/>
      <c r="M338" s="80"/>
      <c r="N338" s="13"/>
    </row>
    <row r="339" spans="1:14" s="17" customFormat="1" ht="0.95" customHeight="1">
      <c r="A339" s="25">
        <v>954</v>
      </c>
      <c r="B339" s="94"/>
      <c r="C339" s="95"/>
      <c r="D339" s="96"/>
      <c r="E339" s="98"/>
      <c r="F339" s="98"/>
      <c r="G339" s="91"/>
      <c r="H339" s="91"/>
      <c r="I339" s="98"/>
      <c r="J339" s="91"/>
      <c r="K339" s="91"/>
      <c r="L339" s="91"/>
      <c r="M339" s="80"/>
      <c r="N339" s="13"/>
    </row>
    <row r="340" spans="1:14" s="17" customFormat="1" ht="0.95" customHeight="1">
      <c r="A340" s="43">
        <v>955</v>
      </c>
      <c r="B340" s="94"/>
      <c r="C340" s="95"/>
      <c r="D340" s="96"/>
      <c r="E340" s="98"/>
      <c r="F340" s="98"/>
      <c r="G340" s="91"/>
      <c r="H340" s="91"/>
      <c r="I340" s="98"/>
      <c r="J340" s="91"/>
      <c r="K340" s="91"/>
      <c r="L340" s="91"/>
      <c r="M340" s="80"/>
      <c r="N340" s="13"/>
    </row>
    <row r="341" spans="1:14" s="17" customFormat="1" ht="0.95" customHeight="1">
      <c r="A341" s="43">
        <v>956</v>
      </c>
      <c r="B341" s="94"/>
      <c r="C341" s="95"/>
      <c r="D341" s="96"/>
      <c r="E341" s="98"/>
      <c r="F341" s="98"/>
      <c r="G341" s="91"/>
      <c r="H341" s="91"/>
      <c r="I341" s="98"/>
      <c r="J341" s="91"/>
      <c r="K341" s="91"/>
      <c r="L341" s="91"/>
      <c r="M341" s="80"/>
      <c r="N341" s="13"/>
    </row>
    <row r="342" spans="1:14" ht="0.95" customHeight="1">
      <c r="A342" s="36">
        <v>958</v>
      </c>
      <c r="B342" s="94"/>
      <c r="C342" s="95"/>
      <c r="D342" s="96"/>
      <c r="E342" s="98"/>
      <c r="F342" s="98"/>
      <c r="G342" s="91"/>
      <c r="H342" s="91"/>
      <c r="I342" s="98"/>
      <c r="J342" s="91"/>
      <c r="K342" s="91"/>
      <c r="L342" s="91"/>
      <c r="M342" s="80"/>
      <c r="N342" s="13"/>
    </row>
    <row r="343" spans="1:14" ht="0.95" customHeight="1">
      <c r="A343" s="36">
        <v>959</v>
      </c>
      <c r="B343" s="94"/>
      <c r="C343" s="95"/>
      <c r="D343" s="96"/>
      <c r="E343" s="98"/>
      <c r="F343" s="98"/>
      <c r="G343" s="91"/>
      <c r="H343" s="91"/>
      <c r="I343" s="98"/>
      <c r="J343" s="91"/>
      <c r="K343" s="91"/>
      <c r="L343" s="91"/>
      <c r="M343" s="80"/>
      <c r="N343" s="13"/>
    </row>
    <row r="344" spans="1:14" ht="0.95" customHeight="1">
      <c r="A344" s="36">
        <v>960</v>
      </c>
      <c r="B344" s="94"/>
      <c r="C344" s="95"/>
      <c r="D344" s="96"/>
      <c r="E344" s="98"/>
      <c r="F344" s="98"/>
      <c r="G344" s="91"/>
      <c r="H344" s="91"/>
      <c r="I344" s="98"/>
      <c r="J344" s="91"/>
      <c r="K344" s="91"/>
      <c r="L344" s="91"/>
      <c r="M344" s="80"/>
      <c r="N344" s="13"/>
    </row>
    <row r="345" spans="1:14" ht="0.95" customHeight="1">
      <c r="A345" s="36"/>
      <c r="B345" s="100"/>
      <c r="C345" s="101"/>
      <c r="D345" s="96"/>
      <c r="E345" s="102"/>
      <c r="F345" s="102"/>
      <c r="G345" s="91"/>
      <c r="H345" s="91"/>
      <c r="I345" s="102"/>
      <c r="J345" s="91"/>
      <c r="K345" s="91"/>
      <c r="L345" s="91"/>
      <c r="M345" s="80"/>
    </row>
    <row r="346" spans="1:14" ht="0.95" customHeight="1">
      <c r="A346" s="36"/>
      <c r="B346" s="1839"/>
      <c r="C346" s="1839"/>
      <c r="D346" s="1839"/>
      <c r="E346" s="102"/>
      <c r="F346" s="102"/>
      <c r="G346" s="102"/>
      <c r="H346" s="102"/>
      <c r="I346" s="102"/>
      <c r="J346" s="102"/>
      <c r="K346" s="102"/>
      <c r="L346" s="102"/>
      <c r="M346" s="80"/>
    </row>
    <row r="347" spans="1:14" ht="0.95" customHeight="1">
      <c r="A347" s="36"/>
      <c r="B347" s="80"/>
      <c r="C347" s="80"/>
      <c r="D347" s="81"/>
      <c r="E347" s="82"/>
      <c r="F347" s="82"/>
      <c r="G347" s="82"/>
      <c r="H347" s="82"/>
      <c r="I347" s="82"/>
      <c r="J347" s="82"/>
      <c r="K347" s="82"/>
      <c r="L347" s="82"/>
      <c r="M347" s="80"/>
    </row>
    <row r="348" spans="1:14" ht="0.95" customHeight="1">
      <c r="A348" s="36"/>
      <c r="B348" s="80"/>
      <c r="C348" s="80"/>
      <c r="D348" s="81"/>
      <c r="E348" s="82"/>
      <c r="F348" s="82"/>
      <c r="G348" s="82"/>
      <c r="H348" s="82"/>
      <c r="I348" s="82"/>
      <c r="J348" s="82"/>
      <c r="K348" s="82"/>
      <c r="L348" s="82"/>
      <c r="M348" s="80"/>
    </row>
    <row r="349" spans="1:14" ht="19.5" customHeight="1">
      <c r="A349" s="36"/>
      <c r="B349" s="229"/>
      <c r="C349" s="392"/>
      <c r="D349" s="401"/>
      <c r="E349" s="224"/>
      <c r="F349" s="224"/>
      <c r="G349" s="224"/>
      <c r="H349" s="224"/>
      <c r="I349" s="224"/>
      <c r="J349" s="224"/>
      <c r="K349" s="224"/>
      <c r="L349" s="224"/>
      <c r="M349" s="7">
        <v>1</v>
      </c>
      <c r="N349" s="406"/>
    </row>
    <row r="350" spans="1:14" ht="21" customHeight="1">
      <c r="A350" s="36"/>
      <c r="B350" s="1844" t="str">
        <f>$B$7</f>
        <v>ОТЧЕТНИ ДАННИ ПО ЕБК ЗА СМЕТКИТЕ ЗА СРЕДСТВАТА ОТ ЕВРОПЕЙСКИЯ СЪЮЗ - КСФ</v>
      </c>
      <c r="C350" s="1844"/>
      <c r="D350" s="1844"/>
      <c r="E350" s="224"/>
      <c r="F350" s="224"/>
      <c r="G350" s="224"/>
      <c r="H350" s="224"/>
      <c r="I350" s="224"/>
      <c r="J350" s="224"/>
      <c r="K350" s="224"/>
      <c r="L350" s="224"/>
      <c r="M350" s="7">
        <v>1</v>
      </c>
      <c r="N350" s="406"/>
    </row>
    <row r="351" spans="1:14" ht="18.75" customHeight="1">
      <c r="A351" s="36"/>
      <c r="B351" s="229"/>
      <c r="C351" s="392"/>
      <c r="D351" s="401"/>
      <c r="E351" s="407" t="s">
        <v>896</v>
      </c>
      <c r="F351" s="407" t="s">
        <v>841</v>
      </c>
      <c r="G351" s="224"/>
      <c r="H351" s="224"/>
      <c r="I351" s="224"/>
      <c r="J351" s="224"/>
      <c r="K351" s="224"/>
      <c r="L351" s="224"/>
      <c r="M351" s="7">
        <v>1</v>
      </c>
      <c r="N351" s="406"/>
    </row>
    <row r="352" spans="1:14" ht="27" customHeight="1">
      <c r="A352" s="36"/>
      <c r="B352" s="1801" t="str">
        <f>$B$9</f>
        <v>ОУ "Хписто Ботев" с.Левка Проект BG05M2OP001-2.004-0004 "Твоят час"</v>
      </c>
      <c r="C352" s="1802"/>
      <c r="D352" s="1803"/>
      <c r="E352" s="115">
        <f>$E$9</f>
        <v>43101</v>
      </c>
      <c r="F352" s="408">
        <f>$F$9</f>
        <v>43465</v>
      </c>
      <c r="G352" s="224"/>
      <c r="H352" s="224"/>
      <c r="I352" s="224"/>
      <c r="J352" s="224"/>
      <c r="K352" s="224"/>
      <c r="L352" s="224"/>
      <c r="M352" s="7">
        <v>1</v>
      </c>
      <c r="N352" s="406"/>
    </row>
    <row r="353" spans="1:14">
      <c r="A353" s="36"/>
      <c r="B353" s="228" t="str">
        <f>$B$10</f>
        <v>(наименование на разпоредителя с бюджет)</v>
      </c>
      <c r="C353" s="229"/>
      <c r="D353" s="230"/>
      <c r="E353" s="238"/>
      <c r="F353" s="238"/>
      <c r="G353" s="224"/>
      <c r="H353" s="224"/>
      <c r="I353" s="224"/>
      <c r="J353" s="224"/>
      <c r="K353" s="224"/>
      <c r="L353" s="224"/>
      <c r="M353" s="7">
        <v>1</v>
      </c>
      <c r="N353" s="409"/>
    </row>
    <row r="354" spans="1:14" ht="5.25" customHeight="1">
      <c r="A354" s="36"/>
      <c r="B354" s="228"/>
      <c r="C354" s="229"/>
      <c r="D354" s="230"/>
      <c r="E354" s="410"/>
      <c r="F354" s="238"/>
      <c r="G354" s="224"/>
      <c r="H354" s="224"/>
      <c r="I354" s="224"/>
      <c r="J354" s="224"/>
      <c r="K354" s="224"/>
      <c r="L354" s="224"/>
      <c r="M354" s="7">
        <v>1</v>
      </c>
      <c r="N354" s="409"/>
    </row>
    <row r="355" spans="1:14" ht="27.75" customHeight="1">
      <c r="A355" s="36"/>
      <c r="B355" s="1831" t="e">
        <f>$B$12</f>
        <v>#N/A</v>
      </c>
      <c r="C355" s="1832"/>
      <c r="D355" s="1833"/>
      <c r="E355" s="411" t="s">
        <v>897</v>
      </c>
      <c r="F355" s="233">
        <f>$F$12</f>
        <v>0</v>
      </c>
      <c r="G355" s="224"/>
      <c r="H355" s="224"/>
      <c r="I355" s="224"/>
      <c r="J355" s="224"/>
      <c r="K355" s="224"/>
      <c r="L355" s="224"/>
      <c r="M355" s="7">
        <v>1</v>
      </c>
      <c r="N355" s="409"/>
    </row>
    <row r="356" spans="1:14">
      <c r="A356" s="36"/>
      <c r="B356" s="412" t="str">
        <f>$B$13</f>
        <v>(наименование на първостепенния разпоредител с бюджет)</v>
      </c>
      <c r="C356" s="6"/>
      <c r="D356" s="238"/>
      <c r="E356" s="410"/>
      <c r="F356" s="238"/>
      <c r="G356" s="224"/>
      <c r="H356" s="224"/>
      <c r="I356" s="224"/>
      <c r="J356" s="224"/>
      <c r="K356" s="224"/>
      <c r="L356" s="224"/>
      <c r="M356" s="7">
        <v>1</v>
      </c>
      <c r="N356" s="409"/>
    </row>
    <row r="357" spans="1:14" ht="21.75" customHeight="1">
      <c r="A357" s="36"/>
      <c r="B357" s="413"/>
      <c r="C357" s="413"/>
      <c r="D357" s="414"/>
      <c r="E357" s="239">
        <f>$E$15</f>
        <v>98</v>
      </c>
      <c r="F357" s="415" t="str">
        <f>+$F$15</f>
        <v>СЕС - КСФ</v>
      </c>
      <c r="G357" s="240"/>
      <c r="H357" s="240"/>
      <c r="I357" s="240"/>
      <c r="J357" s="240"/>
      <c r="K357" s="240"/>
      <c r="L357" s="240"/>
      <c r="M357" s="7">
        <v>1</v>
      </c>
      <c r="N357" s="409"/>
    </row>
    <row r="358" spans="1:14" ht="16.5" thickBot="1">
      <c r="A358" s="36"/>
      <c r="B358" s="229"/>
      <c r="C358" s="392"/>
      <c r="D358" s="401"/>
      <c r="E358" s="224"/>
      <c r="F358" s="245"/>
      <c r="G358" s="245"/>
      <c r="H358" s="246" t="s">
        <v>468</v>
      </c>
      <c r="I358" s="245"/>
      <c r="J358" s="245"/>
      <c r="K358" s="245"/>
      <c r="L358" s="247" t="s">
        <v>468</v>
      </c>
      <c r="M358" s="7">
        <v>1</v>
      </c>
      <c r="N358" s="409"/>
    </row>
    <row r="359" spans="1:14" ht="22.5" customHeight="1">
      <c r="A359" s="36"/>
      <c r="B359" s="416"/>
      <c r="C359" s="417"/>
      <c r="D359" s="418" t="s">
        <v>924</v>
      </c>
      <c r="E359" s="1821" t="s">
        <v>2034</v>
      </c>
      <c r="F359" s="1822"/>
      <c r="G359" s="1822"/>
      <c r="H359" s="1823"/>
      <c r="I359" s="419" t="s">
        <v>2035</v>
      </c>
      <c r="J359" s="420"/>
      <c r="K359" s="421"/>
      <c r="L359" s="422"/>
      <c r="M359" s="7">
        <v>1</v>
      </c>
      <c r="N359" s="409"/>
    </row>
    <row r="360" spans="1:14" ht="48" customHeight="1">
      <c r="A360" s="36"/>
      <c r="B360" s="423" t="s">
        <v>62</v>
      </c>
      <c r="C360" s="424" t="s">
        <v>469</v>
      </c>
      <c r="D360" s="425" t="s">
        <v>683</v>
      </c>
      <c r="E360" s="137" t="str">
        <f>E20</f>
        <v>Уточнен план                Общо</v>
      </c>
      <c r="F360" s="1408" t="str">
        <f t="shared" ref="F360:L360" si="80">F20</f>
        <v>държавни дейности</v>
      </c>
      <c r="G360" s="1409" t="str">
        <f t="shared" si="80"/>
        <v>местни дейности</v>
      </c>
      <c r="H360" s="1410" t="str">
        <f t="shared" si="80"/>
        <v>дофинансиране</v>
      </c>
      <c r="I360" s="426" t="str">
        <f t="shared" si="80"/>
        <v>държавни дейности -ОТЧЕТ</v>
      </c>
      <c r="J360" s="427" t="str">
        <f t="shared" si="80"/>
        <v>местни дейности - ОТЧЕТ</v>
      </c>
      <c r="K360" s="428" t="str">
        <f t="shared" si="80"/>
        <v>дофинансиране - ОТЧЕТ</v>
      </c>
      <c r="L360" s="429" t="str">
        <f t="shared" si="80"/>
        <v>ОТЧЕТ                                    ОБЩО</v>
      </c>
      <c r="M360" s="7">
        <v>1</v>
      </c>
      <c r="N360" s="409"/>
    </row>
    <row r="361" spans="1:14" ht="18.75">
      <c r="A361" s="36">
        <v>1</v>
      </c>
      <c r="B361" s="430" t="s">
        <v>925</v>
      </c>
      <c r="C361" s="431"/>
      <c r="D361" s="432" t="s">
        <v>684</v>
      </c>
      <c r="E361" s="433" t="str">
        <f>E21</f>
        <v>(1)</v>
      </c>
      <c r="F361" s="434" t="str">
        <f t="shared" ref="F361:L361" si="81">F21</f>
        <v>(2)</v>
      </c>
      <c r="G361" s="435" t="str">
        <f t="shared" si="81"/>
        <v>(3)</v>
      </c>
      <c r="H361" s="436" t="str">
        <f t="shared" si="81"/>
        <v>(4)</v>
      </c>
      <c r="I361" s="262" t="str">
        <f t="shared" si="81"/>
        <v>(5)</v>
      </c>
      <c r="J361" s="263" t="str">
        <f t="shared" si="81"/>
        <v>(6)</v>
      </c>
      <c r="K361" s="264" t="str">
        <f t="shared" si="81"/>
        <v>(7)</v>
      </c>
      <c r="L361" s="437" t="str">
        <f t="shared" si="81"/>
        <v>(8)</v>
      </c>
      <c r="M361" s="7">
        <v>1</v>
      </c>
      <c r="N361" s="409"/>
    </row>
    <row r="362" spans="1:14">
      <c r="A362" s="36">
        <v>2</v>
      </c>
      <c r="B362" s="438"/>
      <c r="C362" s="439"/>
      <c r="D362" s="440"/>
      <c r="E362" s="441"/>
      <c r="F362" s="442"/>
      <c r="G362" s="442"/>
      <c r="H362" s="442"/>
      <c r="I362" s="442"/>
      <c r="J362" s="442"/>
      <c r="K362" s="442"/>
      <c r="L362" s="390"/>
      <c r="M362" s="7">
        <v>1</v>
      </c>
      <c r="N362" s="409"/>
    </row>
    <row r="363" spans="1:14" s="15" customFormat="1" ht="18.75" customHeight="1">
      <c r="A363" s="39">
        <v>5</v>
      </c>
      <c r="B363" s="443">
        <v>3000</v>
      </c>
      <c r="C363" s="1842" t="s">
        <v>278</v>
      </c>
      <c r="D363" s="1843"/>
      <c r="E363" s="1379">
        <f t="shared" ref="E363:L363" si="82">SUM(E364:E376)</f>
        <v>0</v>
      </c>
      <c r="F363" s="444">
        <f t="shared" si="82"/>
        <v>0</v>
      </c>
      <c r="G363" s="445">
        <f t="shared" si="82"/>
        <v>0</v>
      </c>
      <c r="H363" s="446">
        <f>SUM(H364:H376)</f>
        <v>0</v>
      </c>
      <c r="I363" s="444">
        <f t="shared" si="82"/>
        <v>0</v>
      </c>
      <c r="J363" s="445">
        <f t="shared" si="82"/>
        <v>0</v>
      </c>
      <c r="K363" s="446">
        <f>SUM(K364:K376)</f>
        <v>0</v>
      </c>
      <c r="L363" s="1379">
        <f t="shared" si="82"/>
        <v>0</v>
      </c>
      <c r="M363" s="7" t="str">
        <f t="shared" ref="M363:M426" si="83">(IF($E363&lt;&gt;0,$M$2,IF($L363&lt;&gt;0,$M$2,"")))</f>
        <v/>
      </c>
      <c r="N363" s="409"/>
    </row>
    <row r="364" spans="1:14" ht="18.75" customHeight="1">
      <c r="A364" s="36">
        <v>10</v>
      </c>
      <c r="B364" s="181"/>
      <c r="C364" s="150">
        <v>3020</v>
      </c>
      <c r="D364" s="151" t="s">
        <v>279</v>
      </c>
      <c r="E364" s="1380">
        <f t="shared" ref="E364:E420" si="84">F364+G364+H364</f>
        <v>0</v>
      </c>
      <c r="F364" s="488">
        <v>0</v>
      </c>
      <c r="G364" s="489">
        <v>0</v>
      </c>
      <c r="H364" s="154">
        <v>0</v>
      </c>
      <c r="I364" s="488">
        <v>0</v>
      </c>
      <c r="J364" s="489">
        <v>0</v>
      </c>
      <c r="K364" s="154">
        <v>0</v>
      </c>
      <c r="L364" s="1380">
        <f>I364+J364+K364</f>
        <v>0</v>
      </c>
      <c r="M364" s="7" t="str">
        <f t="shared" si="83"/>
        <v/>
      </c>
      <c r="N364" s="409"/>
    </row>
    <row r="365" spans="1:14" ht="18.75" customHeight="1">
      <c r="A365" s="44">
        <v>20</v>
      </c>
      <c r="B365" s="181"/>
      <c r="C365" s="156">
        <v>3040</v>
      </c>
      <c r="D365" s="447" t="s">
        <v>280</v>
      </c>
      <c r="E365" s="1381">
        <f t="shared" si="84"/>
        <v>0</v>
      </c>
      <c r="F365" s="490">
        <v>0</v>
      </c>
      <c r="G365" s="491">
        <v>0</v>
      </c>
      <c r="H365" s="160">
        <v>0</v>
      </c>
      <c r="I365" s="490">
        <v>0</v>
      </c>
      <c r="J365" s="491">
        <v>0</v>
      </c>
      <c r="K365" s="160">
        <v>0</v>
      </c>
      <c r="L365" s="1381">
        <f t="shared" ref="L365:L376" si="85">I365+J365+K365</f>
        <v>0</v>
      </c>
      <c r="M365" s="7" t="str">
        <f t="shared" si="83"/>
        <v/>
      </c>
      <c r="N365" s="409"/>
    </row>
    <row r="366" spans="1:14" ht="18.75" customHeight="1">
      <c r="A366" s="36">
        <v>25</v>
      </c>
      <c r="B366" s="181"/>
      <c r="C366" s="156">
        <v>3041</v>
      </c>
      <c r="D366" s="157" t="s">
        <v>333</v>
      </c>
      <c r="E366" s="1381">
        <f t="shared" si="84"/>
        <v>0</v>
      </c>
      <c r="F366" s="490">
        <v>0</v>
      </c>
      <c r="G366" s="491">
        <v>0</v>
      </c>
      <c r="H366" s="160">
        <v>0</v>
      </c>
      <c r="I366" s="490">
        <v>0</v>
      </c>
      <c r="J366" s="491">
        <v>0</v>
      </c>
      <c r="K366" s="160">
        <v>0</v>
      </c>
      <c r="L366" s="1381">
        <f t="shared" si="85"/>
        <v>0</v>
      </c>
      <c r="M366" s="7" t="str">
        <f t="shared" si="83"/>
        <v/>
      </c>
      <c r="N366" s="409"/>
    </row>
    <row r="367" spans="1:14" ht="18.75" customHeight="1">
      <c r="A367" s="36">
        <v>30</v>
      </c>
      <c r="B367" s="149"/>
      <c r="C367" s="156">
        <v>3042</v>
      </c>
      <c r="D367" s="157" t="s">
        <v>334</v>
      </c>
      <c r="E367" s="1381">
        <f t="shared" si="84"/>
        <v>0</v>
      </c>
      <c r="F367" s="490">
        <v>0</v>
      </c>
      <c r="G367" s="491">
        <v>0</v>
      </c>
      <c r="H367" s="160">
        <v>0</v>
      </c>
      <c r="I367" s="490">
        <v>0</v>
      </c>
      <c r="J367" s="491">
        <v>0</v>
      </c>
      <c r="K367" s="160">
        <v>0</v>
      </c>
      <c r="L367" s="1381">
        <f t="shared" si="85"/>
        <v>0</v>
      </c>
      <c r="M367" s="7" t="str">
        <f t="shared" si="83"/>
        <v/>
      </c>
      <c r="N367" s="409"/>
    </row>
    <row r="368" spans="1:14" ht="18.75" customHeight="1">
      <c r="A368" s="36">
        <v>35</v>
      </c>
      <c r="B368" s="149"/>
      <c r="C368" s="156">
        <v>3043</v>
      </c>
      <c r="D368" s="157" t="s">
        <v>281</v>
      </c>
      <c r="E368" s="1381">
        <f t="shared" si="84"/>
        <v>0</v>
      </c>
      <c r="F368" s="490">
        <v>0</v>
      </c>
      <c r="G368" s="491">
        <v>0</v>
      </c>
      <c r="H368" s="160">
        <v>0</v>
      </c>
      <c r="I368" s="490">
        <v>0</v>
      </c>
      <c r="J368" s="491">
        <v>0</v>
      </c>
      <c r="K368" s="160">
        <v>0</v>
      </c>
      <c r="L368" s="1381">
        <f t="shared" si="85"/>
        <v>0</v>
      </c>
      <c r="M368" s="7" t="str">
        <f t="shared" si="83"/>
        <v/>
      </c>
      <c r="N368" s="409"/>
    </row>
    <row r="369" spans="1:14" ht="18.75" customHeight="1">
      <c r="A369" s="36">
        <v>36</v>
      </c>
      <c r="B369" s="149"/>
      <c r="C369" s="448">
        <v>3048</v>
      </c>
      <c r="D369" s="449" t="s">
        <v>282</v>
      </c>
      <c r="E369" s="1382">
        <f t="shared" si="84"/>
        <v>0</v>
      </c>
      <c r="F369" s="1466">
        <v>0</v>
      </c>
      <c r="G369" s="1467">
        <v>0</v>
      </c>
      <c r="H369" s="452">
        <v>0</v>
      </c>
      <c r="I369" s="1466">
        <v>0</v>
      </c>
      <c r="J369" s="1467">
        <v>0</v>
      </c>
      <c r="K369" s="452">
        <v>0</v>
      </c>
      <c r="L369" s="1382">
        <f t="shared" si="85"/>
        <v>0</v>
      </c>
      <c r="M369" s="7" t="str">
        <f t="shared" si="83"/>
        <v/>
      </c>
      <c r="N369" s="409"/>
    </row>
    <row r="370" spans="1:14" ht="18.75" customHeight="1">
      <c r="A370" s="36">
        <v>45</v>
      </c>
      <c r="B370" s="149"/>
      <c r="C370" s="453">
        <v>3050</v>
      </c>
      <c r="D370" s="454" t="s">
        <v>283</v>
      </c>
      <c r="E370" s="1383">
        <f t="shared" si="84"/>
        <v>0</v>
      </c>
      <c r="F370" s="1468">
        <v>0</v>
      </c>
      <c r="G370" s="1469">
        <v>0</v>
      </c>
      <c r="H370" s="457">
        <v>0</v>
      </c>
      <c r="I370" s="1468">
        <v>0</v>
      </c>
      <c r="J370" s="1469">
        <v>0</v>
      </c>
      <c r="K370" s="457">
        <v>0</v>
      </c>
      <c r="L370" s="1383">
        <f t="shared" si="85"/>
        <v>0</v>
      </c>
      <c r="M370" s="7" t="str">
        <f t="shared" si="83"/>
        <v/>
      </c>
      <c r="N370" s="409"/>
    </row>
    <row r="371" spans="1:14" ht="18.75" customHeight="1">
      <c r="A371" s="36">
        <v>50</v>
      </c>
      <c r="B371" s="149"/>
      <c r="C371" s="448">
        <v>3061</v>
      </c>
      <c r="D371" s="449" t="s">
        <v>284</v>
      </c>
      <c r="E371" s="1382">
        <f t="shared" si="84"/>
        <v>0</v>
      </c>
      <c r="F371" s="1466">
        <v>0</v>
      </c>
      <c r="G371" s="1467">
        <v>0</v>
      </c>
      <c r="H371" s="452">
        <v>0</v>
      </c>
      <c r="I371" s="1466">
        <v>0</v>
      </c>
      <c r="J371" s="1467">
        <v>0</v>
      </c>
      <c r="K371" s="452">
        <v>0</v>
      </c>
      <c r="L371" s="1382">
        <f t="shared" si="85"/>
        <v>0</v>
      </c>
      <c r="M371" s="7" t="str">
        <f t="shared" si="83"/>
        <v/>
      </c>
      <c r="N371" s="409"/>
    </row>
    <row r="372" spans="1:14" ht="18.75" customHeight="1">
      <c r="A372" s="36">
        <v>60</v>
      </c>
      <c r="B372" s="149"/>
      <c r="C372" s="453">
        <v>3081</v>
      </c>
      <c r="D372" s="454" t="s">
        <v>285</v>
      </c>
      <c r="E372" s="1383">
        <f t="shared" si="84"/>
        <v>0</v>
      </c>
      <c r="F372" s="1468">
        <v>0</v>
      </c>
      <c r="G372" s="1469">
        <v>0</v>
      </c>
      <c r="H372" s="457">
        <v>0</v>
      </c>
      <c r="I372" s="1468">
        <v>0</v>
      </c>
      <c r="J372" s="1469">
        <v>0</v>
      </c>
      <c r="K372" s="457">
        <v>0</v>
      </c>
      <c r="L372" s="1383">
        <f t="shared" si="85"/>
        <v>0</v>
      </c>
      <c r="M372" s="7" t="str">
        <f t="shared" si="83"/>
        <v/>
      </c>
      <c r="N372" s="409"/>
    </row>
    <row r="373" spans="1:14" ht="18.75" customHeight="1">
      <c r="A373" s="36"/>
      <c r="B373" s="149"/>
      <c r="C373" s="156">
        <v>3082</v>
      </c>
      <c r="D373" s="157" t="s">
        <v>286</v>
      </c>
      <c r="E373" s="1381">
        <f t="shared" si="84"/>
        <v>0</v>
      </c>
      <c r="F373" s="490">
        <v>0</v>
      </c>
      <c r="G373" s="491">
        <v>0</v>
      </c>
      <c r="H373" s="160">
        <v>0</v>
      </c>
      <c r="I373" s="490">
        <v>0</v>
      </c>
      <c r="J373" s="491">
        <v>0</v>
      </c>
      <c r="K373" s="160">
        <v>0</v>
      </c>
      <c r="L373" s="1381">
        <f t="shared" si="85"/>
        <v>0</v>
      </c>
      <c r="M373" s="7" t="str">
        <f t="shared" si="83"/>
        <v/>
      </c>
      <c r="N373" s="409"/>
    </row>
    <row r="374" spans="1:14" ht="18.75" customHeight="1">
      <c r="A374" s="36">
        <v>65</v>
      </c>
      <c r="B374" s="149"/>
      <c r="C374" s="156">
        <v>3083</v>
      </c>
      <c r="D374" s="157" t="s">
        <v>287</v>
      </c>
      <c r="E374" s="1381">
        <f t="shared" si="84"/>
        <v>0</v>
      </c>
      <c r="F374" s="490">
        <v>0</v>
      </c>
      <c r="G374" s="491">
        <v>0</v>
      </c>
      <c r="H374" s="160">
        <v>0</v>
      </c>
      <c r="I374" s="490">
        <v>0</v>
      </c>
      <c r="J374" s="491">
        <v>0</v>
      </c>
      <c r="K374" s="160">
        <v>0</v>
      </c>
      <c r="L374" s="1381">
        <f t="shared" si="85"/>
        <v>0</v>
      </c>
      <c r="M374" s="7" t="str">
        <f t="shared" si="83"/>
        <v/>
      </c>
      <c r="N374" s="409"/>
    </row>
    <row r="375" spans="1:14" ht="18.75" customHeight="1">
      <c r="A375" s="36">
        <v>65</v>
      </c>
      <c r="B375" s="149"/>
      <c r="C375" s="156">
        <v>3089</v>
      </c>
      <c r="D375" s="458" t="s">
        <v>288</v>
      </c>
      <c r="E375" s="1381">
        <f t="shared" si="84"/>
        <v>0</v>
      </c>
      <c r="F375" s="490">
        <v>0</v>
      </c>
      <c r="G375" s="491">
        <v>0</v>
      </c>
      <c r="H375" s="160">
        <v>0</v>
      </c>
      <c r="I375" s="490">
        <v>0</v>
      </c>
      <c r="J375" s="491">
        <v>0</v>
      </c>
      <c r="K375" s="160">
        <v>0</v>
      </c>
      <c r="L375" s="1381">
        <f t="shared" si="85"/>
        <v>0</v>
      </c>
      <c r="M375" s="7" t="str">
        <f t="shared" si="83"/>
        <v/>
      </c>
      <c r="N375" s="409"/>
    </row>
    <row r="376" spans="1:14" ht="18.75" customHeight="1">
      <c r="A376" s="36">
        <v>65</v>
      </c>
      <c r="B376" s="149"/>
      <c r="C376" s="179">
        <v>3090</v>
      </c>
      <c r="D376" s="172" t="s">
        <v>310</v>
      </c>
      <c r="E376" s="1384">
        <f t="shared" si="84"/>
        <v>0</v>
      </c>
      <c r="F376" s="492">
        <v>0</v>
      </c>
      <c r="G376" s="493">
        <v>0</v>
      </c>
      <c r="H376" s="175">
        <v>0</v>
      </c>
      <c r="I376" s="492">
        <v>0</v>
      </c>
      <c r="J376" s="493">
        <v>0</v>
      </c>
      <c r="K376" s="175">
        <v>0</v>
      </c>
      <c r="L376" s="1384">
        <f t="shared" si="85"/>
        <v>0</v>
      </c>
      <c r="M376" s="7" t="str">
        <f t="shared" si="83"/>
        <v/>
      </c>
      <c r="N376" s="409"/>
    </row>
    <row r="377" spans="1:14" s="15" customFormat="1" ht="18.75" customHeight="1">
      <c r="A377" s="39">
        <v>70</v>
      </c>
      <c r="B377" s="459">
        <v>3100</v>
      </c>
      <c r="C377" s="1840" t="s">
        <v>289</v>
      </c>
      <c r="D377" s="1841"/>
      <c r="E377" s="1379">
        <f t="shared" ref="E377:L377" si="86">SUM(E378:E384)</f>
        <v>0</v>
      </c>
      <c r="F377" s="460">
        <f t="shared" si="86"/>
        <v>0</v>
      </c>
      <c r="G377" s="461">
        <f t="shared" si="86"/>
        <v>0</v>
      </c>
      <c r="H377" s="446">
        <f>SUM(H378:H384)</f>
        <v>0</v>
      </c>
      <c r="I377" s="460">
        <f t="shared" si="86"/>
        <v>0</v>
      </c>
      <c r="J377" s="445">
        <f t="shared" si="86"/>
        <v>0</v>
      </c>
      <c r="K377" s="446">
        <f>SUM(K378:K384)</f>
        <v>0</v>
      </c>
      <c r="L377" s="1379">
        <f t="shared" si="86"/>
        <v>0</v>
      </c>
      <c r="M377" s="7" t="str">
        <f t="shared" si="83"/>
        <v/>
      </c>
      <c r="N377" s="409"/>
    </row>
    <row r="378" spans="1:14" ht="18.75" customHeight="1">
      <c r="A378" s="45">
        <v>75</v>
      </c>
      <c r="B378" s="149"/>
      <c r="C378" s="462">
        <v>3110</v>
      </c>
      <c r="D378" s="463" t="s">
        <v>926</v>
      </c>
      <c r="E378" s="1385">
        <f t="shared" si="84"/>
        <v>0</v>
      </c>
      <c r="F378" s="464"/>
      <c r="G378" s="465"/>
      <c r="H378" s="466">
        <v>0</v>
      </c>
      <c r="I378" s="464"/>
      <c r="J378" s="465"/>
      <c r="K378" s="466">
        <v>0</v>
      </c>
      <c r="L378" s="1385">
        <f t="shared" ref="L378:L384" si="87">I378+J378+K378</f>
        <v>0</v>
      </c>
      <c r="M378" s="7" t="str">
        <f t="shared" si="83"/>
        <v/>
      </c>
      <c r="N378" s="409"/>
    </row>
    <row r="379" spans="1:14" ht="18.75" customHeight="1">
      <c r="A379" s="23">
        <v>80</v>
      </c>
      <c r="B379" s="467"/>
      <c r="C379" s="453">
        <v>3111</v>
      </c>
      <c r="D379" s="468" t="s">
        <v>927</v>
      </c>
      <c r="E379" s="1383">
        <f t="shared" si="84"/>
        <v>0</v>
      </c>
      <c r="F379" s="455"/>
      <c r="G379" s="456"/>
      <c r="H379" s="457">
        <v>0</v>
      </c>
      <c r="I379" s="455"/>
      <c r="J379" s="456"/>
      <c r="K379" s="457">
        <v>0</v>
      </c>
      <c r="L379" s="1383">
        <f t="shared" si="87"/>
        <v>0</v>
      </c>
      <c r="M379" s="7" t="str">
        <f t="shared" si="83"/>
        <v/>
      </c>
      <c r="N379" s="409"/>
    </row>
    <row r="380" spans="1:14" ht="27" customHeight="1">
      <c r="A380" s="23">
        <v>85</v>
      </c>
      <c r="B380" s="467"/>
      <c r="C380" s="156">
        <v>3112</v>
      </c>
      <c r="D380" s="197" t="s">
        <v>928</v>
      </c>
      <c r="E380" s="1381">
        <f t="shared" si="84"/>
        <v>0</v>
      </c>
      <c r="F380" s="158"/>
      <c r="G380" s="159"/>
      <c r="H380" s="160">
        <v>0</v>
      </c>
      <c r="I380" s="158"/>
      <c r="J380" s="159"/>
      <c r="K380" s="160">
        <v>0</v>
      </c>
      <c r="L380" s="1381">
        <f t="shared" si="87"/>
        <v>0</v>
      </c>
      <c r="M380" s="7" t="str">
        <f t="shared" si="83"/>
        <v/>
      </c>
      <c r="N380" s="409"/>
    </row>
    <row r="381" spans="1:14" ht="18.75" customHeight="1">
      <c r="A381" s="23">
        <v>90</v>
      </c>
      <c r="B381" s="467"/>
      <c r="C381" s="156">
        <v>3113</v>
      </c>
      <c r="D381" s="197" t="s">
        <v>290</v>
      </c>
      <c r="E381" s="1381">
        <f t="shared" si="84"/>
        <v>0</v>
      </c>
      <c r="F381" s="158"/>
      <c r="G381" s="159"/>
      <c r="H381" s="160">
        <v>0</v>
      </c>
      <c r="I381" s="158"/>
      <c r="J381" s="159"/>
      <c r="K381" s="160">
        <v>0</v>
      </c>
      <c r="L381" s="1381">
        <f t="shared" si="87"/>
        <v>0</v>
      </c>
      <c r="M381" s="7" t="str">
        <f t="shared" si="83"/>
        <v/>
      </c>
      <c r="N381" s="409"/>
    </row>
    <row r="382" spans="1:14" ht="18.75" customHeight="1">
      <c r="A382" s="23">
        <v>91</v>
      </c>
      <c r="B382" s="467"/>
      <c r="C382" s="156">
        <v>3118</v>
      </c>
      <c r="D382" s="197" t="s">
        <v>929</v>
      </c>
      <c r="E382" s="1381">
        <f t="shared" si="84"/>
        <v>0</v>
      </c>
      <c r="F382" s="158"/>
      <c r="G382" s="159"/>
      <c r="H382" s="160">
        <v>0</v>
      </c>
      <c r="I382" s="158"/>
      <c r="J382" s="159"/>
      <c r="K382" s="160">
        <v>0</v>
      </c>
      <c r="L382" s="1381">
        <f t="shared" si="87"/>
        <v>0</v>
      </c>
      <c r="M382" s="7" t="str">
        <f t="shared" si="83"/>
        <v/>
      </c>
      <c r="N382" s="409"/>
    </row>
    <row r="383" spans="1:14" ht="18.75" customHeight="1">
      <c r="A383" s="23"/>
      <c r="B383" s="467"/>
      <c r="C383" s="448">
        <v>3128</v>
      </c>
      <c r="D383" s="469" t="s">
        <v>930</v>
      </c>
      <c r="E383" s="1386">
        <f t="shared" si="84"/>
        <v>0</v>
      </c>
      <c r="F383" s="450"/>
      <c r="G383" s="451"/>
      <c r="H383" s="452">
        <v>0</v>
      </c>
      <c r="I383" s="450"/>
      <c r="J383" s="451"/>
      <c r="K383" s="452">
        <v>0</v>
      </c>
      <c r="L383" s="1386">
        <f t="shared" si="87"/>
        <v>0</v>
      </c>
      <c r="M383" s="7" t="str">
        <f t="shared" si="83"/>
        <v/>
      </c>
      <c r="N383" s="409"/>
    </row>
    <row r="384" spans="1:14" ht="18.75" customHeight="1">
      <c r="A384" s="23">
        <v>100</v>
      </c>
      <c r="B384" s="149"/>
      <c r="C384" s="470">
        <v>3120</v>
      </c>
      <c r="D384" s="471" t="s">
        <v>1992</v>
      </c>
      <c r="E384" s="1387">
        <f t="shared" si="84"/>
        <v>0</v>
      </c>
      <c r="F384" s="472"/>
      <c r="G384" s="473"/>
      <c r="H384" s="474">
        <v>0</v>
      </c>
      <c r="I384" s="472"/>
      <c r="J384" s="473"/>
      <c r="K384" s="474">
        <v>0</v>
      </c>
      <c r="L384" s="1387">
        <f t="shared" si="87"/>
        <v>0</v>
      </c>
      <c r="M384" s="7" t="str">
        <f t="shared" si="83"/>
        <v/>
      </c>
      <c r="N384" s="409"/>
    </row>
    <row r="385" spans="1:14" s="15" customFormat="1" ht="18.75" customHeight="1">
      <c r="A385" s="22">
        <v>115</v>
      </c>
      <c r="B385" s="459">
        <v>3200</v>
      </c>
      <c r="C385" s="1840" t="s">
        <v>311</v>
      </c>
      <c r="D385" s="1841"/>
      <c r="E385" s="1379">
        <f t="shared" ref="E385:L385" si="88">SUM(E386:E389)</f>
        <v>0</v>
      </c>
      <c r="F385" s="460">
        <f t="shared" si="88"/>
        <v>0</v>
      </c>
      <c r="G385" s="475">
        <f t="shared" si="88"/>
        <v>0</v>
      </c>
      <c r="H385" s="446">
        <f>SUM(H386:H389)</f>
        <v>0</v>
      </c>
      <c r="I385" s="460">
        <f t="shared" si="88"/>
        <v>0</v>
      </c>
      <c r="J385" s="445">
        <f t="shared" si="88"/>
        <v>0</v>
      </c>
      <c r="K385" s="446">
        <f>SUM(K386:K389)</f>
        <v>0</v>
      </c>
      <c r="L385" s="1379">
        <f t="shared" si="88"/>
        <v>0</v>
      </c>
      <c r="M385" s="7" t="str">
        <f t="shared" si="83"/>
        <v/>
      </c>
      <c r="N385" s="409"/>
    </row>
    <row r="386" spans="1:14" ht="18.75" customHeight="1">
      <c r="A386" s="22">
        <v>120</v>
      </c>
      <c r="B386" s="149"/>
      <c r="C386" s="150">
        <v>3210</v>
      </c>
      <c r="D386" s="205" t="s">
        <v>291</v>
      </c>
      <c r="E386" s="1380">
        <f t="shared" si="84"/>
        <v>0</v>
      </c>
      <c r="F386" s="488">
        <v>0</v>
      </c>
      <c r="G386" s="489">
        <v>0</v>
      </c>
      <c r="H386" s="154">
        <v>0</v>
      </c>
      <c r="I386" s="488">
        <v>0</v>
      </c>
      <c r="J386" s="489">
        <v>0</v>
      </c>
      <c r="K386" s="154">
        <v>0</v>
      </c>
      <c r="L386" s="1380">
        <f>I386+J386+K386</f>
        <v>0</v>
      </c>
      <c r="M386" s="7" t="str">
        <f t="shared" si="83"/>
        <v/>
      </c>
      <c r="N386" s="409"/>
    </row>
    <row r="387" spans="1:14" ht="18.75" customHeight="1">
      <c r="A387" s="23">
        <v>125</v>
      </c>
      <c r="B387" s="181"/>
      <c r="C387" s="448">
        <v>3220</v>
      </c>
      <c r="D387" s="469" t="s">
        <v>254</v>
      </c>
      <c r="E387" s="1382">
        <f t="shared" si="84"/>
        <v>0</v>
      </c>
      <c r="F387" s="1466">
        <v>0</v>
      </c>
      <c r="G387" s="1467">
        <v>0</v>
      </c>
      <c r="H387" s="452">
        <v>0</v>
      </c>
      <c r="I387" s="1466">
        <v>0</v>
      </c>
      <c r="J387" s="1467">
        <v>0</v>
      </c>
      <c r="K387" s="452">
        <v>0</v>
      </c>
      <c r="L387" s="1382">
        <f>I387+J387+K387</f>
        <v>0</v>
      </c>
      <c r="M387" s="7" t="str">
        <f t="shared" si="83"/>
        <v/>
      </c>
      <c r="N387" s="409"/>
    </row>
    <row r="388" spans="1:14" ht="18.75" customHeight="1">
      <c r="A388" s="23">
        <v>130</v>
      </c>
      <c r="B388" s="149"/>
      <c r="C388" s="453">
        <v>3230</v>
      </c>
      <c r="D388" s="468" t="s">
        <v>312</v>
      </c>
      <c r="E388" s="1383">
        <f t="shared" si="84"/>
        <v>0</v>
      </c>
      <c r="F388" s="1468">
        <v>0</v>
      </c>
      <c r="G388" s="1469">
        <v>0</v>
      </c>
      <c r="H388" s="457">
        <v>0</v>
      </c>
      <c r="I388" s="1468">
        <v>0</v>
      </c>
      <c r="J388" s="1469">
        <v>0</v>
      </c>
      <c r="K388" s="457">
        <v>0</v>
      </c>
      <c r="L388" s="1383">
        <f>I388+J388+K388</f>
        <v>0</v>
      </c>
      <c r="M388" s="7" t="str">
        <f t="shared" si="83"/>
        <v/>
      </c>
      <c r="N388" s="409"/>
    </row>
    <row r="389" spans="1:14" ht="18.75" customHeight="1">
      <c r="A389" s="36">
        <v>135</v>
      </c>
      <c r="B389" s="149"/>
      <c r="C389" s="179">
        <v>3240</v>
      </c>
      <c r="D389" s="476" t="s">
        <v>313</v>
      </c>
      <c r="E389" s="1384">
        <f t="shared" si="84"/>
        <v>0</v>
      </c>
      <c r="F389" s="492">
        <v>0</v>
      </c>
      <c r="G389" s="493">
        <v>0</v>
      </c>
      <c r="H389" s="175">
        <v>0</v>
      </c>
      <c r="I389" s="492">
        <v>0</v>
      </c>
      <c r="J389" s="493">
        <v>0</v>
      </c>
      <c r="K389" s="175">
        <v>0</v>
      </c>
      <c r="L389" s="1384">
        <f>I389+J389+K389</f>
        <v>0</v>
      </c>
      <c r="M389" s="7" t="str">
        <f t="shared" si="83"/>
        <v/>
      </c>
      <c r="N389" s="409"/>
    </row>
    <row r="390" spans="1:14" s="15" customFormat="1" ht="18.75" customHeight="1">
      <c r="A390" s="39">
        <v>145</v>
      </c>
      <c r="B390" s="459">
        <v>6000</v>
      </c>
      <c r="C390" s="1840" t="s">
        <v>255</v>
      </c>
      <c r="D390" s="1841"/>
      <c r="E390" s="1379">
        <f t="shared" ref="E390:L390" si="89">SUM(E391:E392)</f>
        <v>0</v>
      </c>
      <c r="F390" s="1618">
        <f t="shared" si="89"/>
        <v>0</v>
      </c>
      <c r="G390" s="1649">
        <f t="shared" si="89"/>
        <v>0</v>
      </c>
      <c r="H390" s="1652">
        <f>SUM(H391:H392)</f>
        <v>0</v>
      </c>
      <c r="I390" s="1618">
        <f t="shared" si="89"/>
        <v>0</v>
      </c>
      <c r="J390" s="1650">
        <f t="shared" si="89"/>
        <v>0</v>
      </c>
      <c r="K390" s="446">
        <f>SUM(K391:K392)</f>
        <v>0</v>
      </c>
      <c r="L390" s="1379">
        <f t="shared" si="89"/>
        <v>0</v>
      </c>
      <c r="M390" s="7" t="str">
        <f t="shared" si="83"/>
        <v/>
      </c>
      <c r="N390" s="409"/>
    </row>
    <row r="391" spans="1:14" ht="18.75" customHeight="1">
      <c r="A391" s="36">
        <v>150</v>
      </c>
      <c r="B391" s="171"/>
      <c r="C391" s="150">
        <v>6001</v>
      </c>
      <c r="D391" s="151" t="s">
        <v>329</v>
      </c>
      <c r="E391" s="1609">
        <f t="shared" si="84"/>
        <v>0</v>
      </c>
      <c r="F391" s="152"/>
      <c r="G391" s="1642"/>
      <c r="H391" s="1647">
        <v>0</v>
      </c>
      <c r="I391" s="152"/>
      <c r="J391" s="1642"/>
      <c r="K391" s="1648">
        <v>0</v>
      </c>
      <c r="L391" s="1380">
        <f>I391+J391+K391</f>
        <v>0</v>
      </c>
      <c r="M391" s="7" t="str">
        <f t="shared" si="83"/>
        <v/>
      </c>
      <c r="N391" s="409"/>
    </row>
    <row r="392" spans="1:14" ht="18.75" customHeight="1">
      <c r="A392" s="36">
        <v>155</v>
      </c>
      <c r="B392" s="171"/>
      <c r="C392" s="179">
        <v>6002</v>
      </c>
      <c r="D392" s="186" t="s">
        <v>330</v>
      </c>
      <c r="E392" s="1616">
        <f t="shared" si="84"/>
        <v>0</v>
      </c>
      <c r="F392" s="472"/>
      <c r="G392" s="1651"/>
      <c r="H392" s="1653">
        <v>0</v>
      </c>
      <c r="I392" s="472"/>
      <c r="J392" s="1651"/>
      <c r="K392" s="175">
        <v>0</v>
      </c>
      <c r="L392" s="1384">
        <f>I392+J392+K392</f>
        <v>0</v>
      </c>
      <c r="M392" s="7" t="str">
        <f t="shared" si="83"/>
        <v/>
      </c>
      <c r="N392" s="409"/>
    </row>
    <row r="393" spans="1:14" s="15" customFormat="1" ht="18.75" customHeight="1">
      <c r="A393" s="39">
        <v>160</v>
      </c>
      <c r="B393" s="459">
        <v>6100</v>
      </c>
      <c r="C393" s="1840" t="s">
        <v>256</v>
      </c>
      <c r="D393" s="1841"/>
      <c r="E393" s="1379">
        <f t="shared" ref="E393:L393" si="90">SUM(E394:E397)</f>
        <v>0</v>
      </c>
      <c r="F393" s="1646">
        <f t="shared" si="90"/>
        <v>0</v>
      </c>
      <c r="G393" s="475">
        <f t="shared" si="90"/>
        <v>0</v>
      </c>
      <c r="H393" s="446">
        <f>SUM(H394:H397)</f>
        <v>0</v>
      </c>
      <c r="I393" s="1646">
        <f t="shared" si="90"/>
        <v>0</v>
      </c>
      <c r="J393" s="445">
        <f t="shared" si="90"/>
        <v>0</v>
      </c>
      <c r="K393" s="446">
        <f>SUM(K394:K397)</f>
        <v>0</v>
      </c>
      <c r="L393" s="1379">
        <f t="shared" si="90"/>
        <v>0</v>
      </c>
      <c r="M393" s="7" t="str">
        <f t="shared" si="83"/>
        <v/>
      </c>
      <c r="N393" s="409"/>
    </row>
    <row r="394" spans="1:14" ht="18.75" customHeight="1">
      <c r="A394" s="36">
        <v>165</v>
      </c>
      <c r="B394" s="171"/>
      <c r="C394" s="150">
        <v>6101</v>
      </c>
      <c r="D394" s="151" t="s">
        <v>703</v>
      </c>
      <c r="E394" s="1609">
        <f t="shared" si="84"/>
        <v>0</v>
      </c>
      <c r="F394" s="488">
        <v>0</v>
      </c>
      <c r="G394" s="1617">
        <v>0</v>
      </c>
      <c r="H394" s="1613">
        <v>0</v>
      </c>
      <c r="I394" s="488">
        <v>0</v>
      </c>
      <c r="J394" s="1617">
        <v>0</v>
      </c>
      <c r="K394" s="154">
        <v>0</v>
      </c>
      <c r="L394" s="1380">
        <f>I394+J394+K394</f>
        <v>0</v>
      </c>
      <c r="M394" s="7" t="str">
        <f t="shared" si="83"/>
        <v/>
      </c>
      <c r="N394" s="409"/>
    </row>
    <row r="395" spans="1:14" ht="18.75" customHeight="1">
      <c r="A395" s="36">
        <v>170</v>
      </c>
      <c r="B395" s="171"/>
      <c r="C395" s="156">
        <v>6102</v>
      </c>
      <c r="D395" s="184" t="s">
        <v>704</v>
      </c>
      <c r="E395" s="1610">
        <f t="shared" si="84"/>
        <v>0</v>
      </c>
      <c r="F395" s="490">
        <v>0</v>
      </c>
      <c r="G395" s="1617">
        <v>0</v>
      </c>
      <c r="H395" s="1614">
        <v>0</v>
      </c>
      <c r="I395" s="490">
        <v>0</v>
      </c>
      <c r="J395" s="1617">
        <v>0</v>
      </c>
      <c r="K395" s="160">
        <v>0</v>
      </c>
      <c r="L395" s="1381">
        <f>I395+J395+K395</f>
        <v>0</v>
      </c>
      <c r="M395" s="7" t="str">
        <f t="shared" si="83"/>
        <v/>
      </c>
      <c r="N395" s="409"/>
    </row>
    <row r="396" spans="1:14" ht="18.75" customHeight="1">
      <c r="A396" s="36"/>
      <c r="B396" s="181"/>
      <c r="C396" s="156">
        <v>6105</v>
      </c>
      <c r="D396" s="184" t="s">
        <v>606</v>
      </c>
      <c r="E396" s="1611">
        <f t="shared" si="84"/>
        <v>0</v>
      </c>
      <c r="F396" s="490">
        <v>0</v>
      </c>
      <c r="G396" s="1617">
        <v>0</v>
      </c>
      <c r="H396" s="1614">
        <v>0</v>
      </c>
      <c r="I396" s="490">
        <v>0</v>
      </c>
      <c r="J396" s="1617">
        <v>0</v>
      </c>
      <c r="K396" s="160">
        <v>0</v>
      </c>
      <c r="L396" s="1388">
        <f>I396+J396+K396</f>
        <v>0</v>
      </c>
      <c r="M396" s="7" t="str">
        <f t="shared" si="83"/>
        <v/>
      </c>
      <c r="N396" s="409"/>
    </row>
    <row r="397" spans="1:14" ht="18.75" customHeight="1">
      <c r="A397" s="36">
        <v>180</v>
      </c>
      <c r="B397" s="181"/>
      <c r="C397" s="179">
        <v>6109</v>
      </c>
      <c r="D397" s="477" t="s">
        <v>257</v>
      </c>
      <c r="E397" s="1612">
        <f t="shared" si="84"/>
        <v>0</v>
      </c>
      <c r="F397" s="492">
        <v>0</v>
      </c>
      <c r="G397" s="1617">
        <v>0</v>
      </c>
      <c r="H397" s="1615">
        <v>0</v>
      </c>
      <c r="I397" s="492">
        <v>0</v>
      </c>
      <c r="J397" s="1617">
        <v>0</v>
      </c>
      <c r="K397" s="175">
        <v>0</v>
      </c>
      <c r="L397" s="1389">
        <f>I397+J397+K397</f>
        <v>0</v>
      </c>
      <c r="M397" s="7" t="str">
        <f t="shared" si="83"/>
        <v/>
      </c>
      <c r="N397" s="409"/>
    </row>
    <row r="398" spans="1:14" s="15" customFormat="1" ht="18.75" customHeight="1">
      <c r="A398" s="22">
        <v>185</v>
      </c>
      <c r="B398" s="459">
        <v>6200</v>
      </c>
      <c r="C398" s="1840" t="s">
        <v>258</v>
      </c>
      <c r="D398" s="1841"/>
      <c r="E398" s="1379">
        <f t="shared" ref="E398:L398" si="91">SUM(E399:E400)</f>
        <v>0</v>
      </c>
      <c r="F398" s="1619">
        <f t="shared" si="91"/>
        <v>0</v>
      </c>
      <c r="G398" s="475">
        <f t="shared" si="91"/>
        <v>0</v>
      </c>
      <c r="H398" s="446">
        <f>SUM(H399:H400)</f>
        <v>0</v>
      </c>
      <c r="I398" s="1619">
        <f t="shared" si="91"/>
        <v>0</v>
      </c>
      <c r="J398" s="445">
        <f t="shared" si="91"/>
        <v>0</v>
      </c>
      <c r="K398" s="446">
        <f>SUM(K399:K400)</f>
        <v>0</v>
      </c>
      <c r="L398" s="1379">
        <f t="shared" si="91"/>
        <v>0</v>
      </c>
      <c r="M398" s="7" t="str">
        <f t="shared" si="83"/>
        <v/>
      </c>
      <c r="N398" s="409"/>
    </row>
    <row r="399" spans="1:14" ht="18.75" customHeight="1">
      <c r="A399" s="23">
        <v>190</v>
      </c>
      <c r="B399" s="478"/>
      <c r="C399" s="150">
        <v>6201</v>
      </c>
      <c r="D399" s="479" t="s">
        <v>1993</v>
      </c>
      <c r="E399" s="1380">
        <f t="shared" si="84"/>
        <v>0</v>
      </c>
      <c r="F399" s="152"/>
      <c r="G399" s="153"/>
      <c r="H399" s="154">
        <v>0</v>
      </c>
      <c r="I399" s="152"/>
      <c r="J399" s="153"/>
      <c r="K399" s="154">
        <v>0</v>
      </c>
      <c r="L399" s="1380">
        <f>I399+J399+K399</f>
        <v>0</v>
      </c>
      <c r="M399" s="7" t="str">
        <f t="shared" si="83"/>
        <v/>
      </c>
      <c r="N399" s="409"/>
    </row>
    <row r="400" spans="1:14" ht="18.75" customHeight="1">
      <c r="A400" s="23">
        <v>195</v>
      </c>
      <c r="B400" s="149"/>
      <c r="C400" s="179">
        <v>6202</v>
      </c>
      <c r="D400" s="480" t="s">
        <v>2069</v>
      </c>
      <c r="E400" s="1384">
        <f t="shared" si="84"/>
        <v>0</v>
      </c>
      <c r="F400" s="173"/>
      <c r="G400" s="174"/>
      <c r="H400" s="175">
        <v>0</v>
      </c>
      <c r="I400" s="173"/>
      <c r="J400" s="174"/>
      <c r="K400" s="175">
        <v>0</v>
      </c>
      <c r="L400" s="1384">
        <f>I400+J400+K400</f>
        <v>0</v>
      </c>
      <c r="M400" s="7" t="str">
        <f t="shared" si="83"/>
        <v/>
      </c>
      <c r="N400" s="409"/>
    </row>
    <row r="401" spans="1:14" s="15" customFormat="1" ht="18.75" customHeight="1">
      <c r="A401" s="22">
        <v>200</v>
      </c>
      <c r="B401" s="459">
        <v>6300</v>
      </c>
      <c r="C401" s="1840" t="s">
        <v>259</v>
      </c>
      <c r="D401" s="1841"/>
      <c r="E401" s="1379">
        <f t="shared" ref="E401:L401" si="92">SUM(E402:E403)</f>
        <v>13579</v>
      </c>
      <c r="F401" s="1618">
        <f t="shared" si="92"/>
        <v>13579</v>
      </c>
      <c r="G401" s="1649">
        <f t="shared" si="92"/>
        <v>0</v>
      </c>
      <c r="H401" s="1652">
        <f>SUM(H402:H403)</f>
        <v>0</v>
      </c>
      <c r="I401" s="1618">
        <f t="shared" si="92"/>
        <v>7707</v>
      </c>
      <c r="J401" s="1650">
        <f t="shared" si="92"/>
        <v>0</v>
      </c>
      <c r="K401" s="446">
        <f>SUM(K402:K403)</f>
        <v>0</v>
      </c>
      <c r="L401" s="1379">
        <f t="shared" si="92"/>
        <v>7707</v>
      </c>
      <c r="M401" s="7">
        <f t="shared" si="83"/>
        <v>1</v>
      </c>
      <c r="N401" s="409"/>
    </row>
    <row r="402" spans="1:14" ht="18.75" customHeight="1">
      <c r="A402" s="23">
        <v>205</v>
      </c>
      <c r="B402" s="149"/>
      <c r="C402" s="150">
        <v>6301</v>
      </c>
      <c r="D402" s="479" t="s">
        <v>1993</v>
      </c>
      <c r="E402" s="1609">
        <f t="shared" si="84"/>
        <v>13579</v>
      </c>
      <c r="F402" s="152">
        <v>13579</v>
      </c>
      <c r="G402" s="1642"/>
      <c r="H402" s="1613">
        <v>0</v>
      </c>
      <c r="I402" s="152">
        <v>7707</v>
      </c>
      <c r="J402" s="1642"/>
      <c r="K402" s="1648">
        <v>0</v>
      </c>
      <c r="L402" s="1380">
        <f>I402+J402+K402</f>
        <v>7707</v>
      </c>
      <c r="M402" s="7">
        <f t="shared" si="83"/>
        <v>1</v>
      </c>
      <c r="N402" s="409"/>
    </row>
    <row r="403" spans="1:14" ht="18.75" customHeight="1">
      <c r="A403" s="36">
        <v>206</v>
      </c>
      <c r="B403" s="149"/>
      <c r="C403" s="179">
        <v>6302</v>
      </c>
      <c r="D403" s="480" t="s">
        <v>331</v>
      </c>
      <c r="E403" s="1616">
        <f t="shared" si="84"/>
        <v>0</v>
      </c>
      <c r="F403" s="472"/>
      <c r="G403" s="1651"/>
      <c r="H403" s="1653">
        <v>0</v>
      </c>
      <c r="I403" s="472"/>
      <c r="J403" s="1651"/>
      <c r="K403" s="175">
        <v>0</v>
      </c>
      <c r="L403" s="1384">
        <f>I403+J403+K403</f>
        <v>0</v>
      </c>
      <c r="M403" s="7" t="str">
        <f t="shared" si="83"/>
        <v/>
      </c>
      <c r="N403" s="409"/>
    </row>
    <row r="404" spans="1:14" s="46" customFormat="1" ht="18.75" customHeight="1">
      <c r="A404" s="26">
        <v>210</v>
      </c>
      <c r="B404" s="459">
        <v>6400</v>
      </c>
      <c r="C404" s="1840" t="s">
        <v>931</v>
      </c>
      <c r="D404" s="1841"/>
      <c r="E404" s="1379">
        <f t="shared" ref="E404:L404" si="93">SUM(E405:E406)</f>
        <v>0</v>
      </c>
      <c r="F404" s="1619">
        <f t="shared" si="93"/>
        <v>0</v>
      </c>
      <c r="G404" s="475">
        <f t="shared" si="93"/>
        <v>0</v>
      </c>
      <c r="H404" s="446">
        <f>SUM(H405:H406)</f>
        <v>0</v>
      </c>
      <c r="I404" s="1619">
        <f t="shared" si="93"/>
        <v>0</v>
      </c>
      <c r="J404" s="445">
        <f t="shared" si="93"/>
        <v>0</v>
      </c>
      <c r="K404" s="446">
        <f>SUM(K405:K406)</f>
        <v>0</v>
      </c>
      <c r="L404" s="1379">
        <f t="shared" si="93"/>
        <v>0</v>
      </c>
      <c r="M404" s="7" t="str">
        <f t="shared" si="83"/>
        <v/>
      </c>
      <c r="N404" s="409"/>
    </row>
    <row r="405" spans="1:14" s="35" customFormat="1">
      <c r="A405" s="28">
        <v>211</v>
      </c>
      <c r="B405" s="181"/>
      <c r="C405" s="481">
        <v>6401</v>
      </c>
      <c r="D405" s="482" t="s">
        <v>332</v>
      </c>
      <c r="E405" s="1380">
        <f t="shared" si="84"/>
        <v>0</v>
      </c>
      <c r="F405" s="152"/>
      <c r="G405" s="153"/>
      <c r="H405" s="154">
        <v>0</v>
      </c>
      <c r="I405" s="152"/>
      <c r="J405" s="153"/>
      <c r="K405" s="154">
        <v>0</v>
      </c>
      <c r="L405" s="1380">
        <f>I405+J405+K405</f>
        <v>0</v>
      </c>
      <c r="M405" s="7" t="str">
        <f t="shared" si="83"/>
        <v/>
      </c>
      <c r="N405" s="409"/>
    </row>
    <row r="406" spans="1:14" s="35" customFormat="1">
      <c r="A406" s="28">
        <v>212</v>
      </c>
      <c r="B406" s="181"/>
      <c r="C406" s="483">
        <v>6402</v>
      </c>
      <c r="D406" s="484" t="s">
        <v>331</v>
      </c>
      <c r="E406" s="1384">
        <f t="shared" si="84"/>
        <v>0</v>
      </c>
      <c r="F406" s="173"/>
      <c r="G406" s="174"/>
      <c r="H406" s="175">
        <v>0</v>
      </c>
      <c r="I406" s="173"/>
      <c r="J406" s="174"/>
      <c r="K406" s="175">
        <v>0</v>
      </c>
      <c r="L406" s="1384">
        <f>I406+J406+K406</f>
        <v>0</v>
      </c>
      <c r="M406" s="7" t="str">
        <f t="shared" si="83"/>
        <v/>
      </c>
      <c r="N406" s="409"/>
    </row>
    <row r="407" spans="1:14" s="46" customFormat="1" ht="18.75" customHeight="1">
      <c r="A407" s="47">
        <v>213</v>
      </c>
      <c r="B407" s="459">
        <v>6500</v>
      </c>
      <c r="C407" s="1840" t="s">
        <v>686</v>
      </c>
      <c r="D407" s="1841"/>
      <c r="E407" s="1379">
        <f t="shared" si="84"/>
        <v>0</v>
      </c>
      <c r="F407" s="485"/>
      <c r="G407" s="486"/>
      <c r="H407" s="1476">
        <v>0</v>
      </c>
      <c r="I407" s="485"/>
      <c r="J407" s="486"/>
      <c r="K407" s="1476">
        <v>0</v>
      </c>
      <c r="L407" s="1379">
        <f>I407+J407+K407</f>
        <v>0</v>
      </c>
      <c r="M407" s="7" t="str">
        <f t="shared" si="83"/>
        <v/>
      </c>
      <c r="N407" s="409"/>
    </row>
    <row r="408" spans="1:14" s="15" customFormat="1" ht="18.75" customHeight="1">
      <c r="A408" s="22">
        <v>215</v>
      </c>
      <c r="B408" s="459">
        <v>6600</v>
      </c>
      <c r="C408" s="1840" t="s">
        <v>687</v>
      </c>
      <c r="D408" s="1841"/>
      <c r="E408" s="1379">
        <f t="shared" ref="E408:L408" si="94">SUM(E409:E410)</f>
        <v>0</v>
      </c>
      <c r="F408" s="1618">
        <f t="shared" si="94"/>
        <v>0</v>
      </c>
      <c r="G408" s="1649">
        <f t="shared" si="94"/>
        <v>0</v>
      </c>
      <c r="H408" s="1652">
        <f>SUM(H409:H410)</f>
        <v>0</v>
      </c>
      <c r="I408" s="1618">
        <f t="shared" si="94"/>
        <v>0</v>
      </c>
      <c r="J408" s="1650">
        <f t="shared" si="94"/>
        <v>0</v>
      </c>
      <c r="K408" s="446">
        <f>SUM(K409:K410)</f>
        <v>0</v>
      </c>
      <c r="L408" s="1379">
        <f t="shared" si="94"/>
        <v>0</v>
      </c>
      <c r="M408" s="7" t="str">
        <f t="shared" si="83"/>
        <v/>
      </c>
      <c r="N408" s="409"/>
    </row>
    <row r="409" spans="1:14" ht="18.75" customHeight="1">
      <c r="A409" s="25">
        <v>220</v>
      </c>
      <c r="B409" s="149"/>
      <c r="C409" s="150">
        <v>6601</v>
      </c>
      <c r="D409" s="151" t="s">
        <v>260</v>
      </c>
      <c r="E409" s="1609">
        <f t="shared" si="84"/>
        <v>0</v>
      </c>
      <c r="F409" s="488">
        <v>0</v>
      </c>
      <c r="G409" s="1654">
        <v>0</v>
      </c>
      <c r="H409" s="1613">
        <v>0</v>
      </c>
      <c r="I409" s="488">
        <v>0</v>
      </c>
      <c r="J409" s="1654">
        <v>0</v>
      </c>
      <c r="K409" s="1648">
        <v>0</v>
      </c>
      <c r="L409" s="1380">
        <f>I409+J409+K409</f>
        <v>0</v>
      </c>
      <c r="M409" s="7" t="str">
        <f t="shared" si="83"/>
        <v/>
      </c>
      <c r="N409" s="409"/>
    </row>
    <row r="410" spans="1:14" ht="18.75" customHeight="1">
      <c r="A410" s="23">
        <v>225</v>
      </c>
      <c r="B410" s="149"/>
      <c r="C410" s="179">
        <v>6602</v>
      </c>
      <c r="D410" s="186" t="s">
        <v>261</v>
      </c>
      <c r="E410" s="1616">
        <f t="shared" si="84"/>
        <v>0</v>
      </c>
      <c r="F410" s="1655">
        <v>0</v>
      </c>
      <c r="G410" s="1656">
        <v>0</v>
      </c>
      <c r="H410" s="1653">
        <v>0</v>
      </c>
      <c r="I410" s="1655">
        <v>0</v>
      </c>
      <c r="J410" s="1656">
        <v>0</v>
      </c>
      <c r="K410" s="175">
        <v>0</v>
      </c>
      <c r="L410" s="1384">
        <f>I410+J410+K410</f>
        <v>0</v>
      </c>
      <c r="M410" s="7" t="str">
        <f t="shared" si="83"/>
        <v/>
      </c>
      <c r="N410" s="409"/>
    </row>
    <row r="411" spans="1:14" s="15" customFormat="1" ht="18.75" customHeight="1">
      <c r="A411" s="22">
        <v>215</v>
      </c>
      <c r="B411" s="459">
        <v>6700</v>
      </c>
      <c r="C411" s="1840" t="s">
        <v>705</v>
      </c>
      <c r="D411" s="1841"/>
      <c r="E411" s="1379">
        <f t="shared" ref="E411:L411" si="95">SUM(E412:E413)</f>
        <v>0</v>
      </c>
      <c r="F411" s="1619">
        <f t="shared" si="95"/>
        <v>0</v>
      </c>
      <c r="G411" s="475">
        <f t="shared" si="95"/>
        <v>0</v>
      </c>
      <c r="H411" s="446">
        <f>SUM(H412:H413)</f>
        <v>0</v>
      </c>
      <c r="I411" s="1619">
        <f t="shared" si="95"/>
        <v>0</v>
      </c>
      <c r="J411" s="445">
        <f t="shared" si="95"/>
        <v>0</v>
      </c>
      <c r="K411" s="446">
        <f>SUM(K412:K413)</f>
        <v>0</v>
      </c>
      <c r="L411" s="1379">
        <f t="shared" si="95"/>
        <v>0</v>
      </c>
      <c r="M411" s="7" t="str">
        <f t="shared" si="83"/>
        <v/>
      </c>
      <c r="N411" s="409"/>
    </row>
    <row r="412" spans="1:14" ht="18.75" customHeight="1">
      <c r="A412" s="25">
        <v>220</v>
      </c>
      <c r="B412" s="149"/>
      <c r="C412" s="150">
        <v>6701</v>
      </c>
      <c r="D412" s="151" t="s">
        <v>706</v>
      </c>
      <c r="E412" s="1380">
        <f t="shared" si="84"/>
        <v>0</v>
      </c>
      <c r="F412" s="152"/>
      <c r="G412" s="153"/>
      <c r="H412" s="154">
        <v>0</v>
      </c>
      <c r="I412" s="152"/>
      <c r="J412" s="153"/>
      <c r="K412" s="154">
        <v>0</v>
      </c>
      <c r="L412" s="1380">
        <f>I412+J412+K412</f>
        <v>0</v>
      </c>
      <c r="M412" s="7" t="str">
        <f t="shared" si="83"/>
        <v/>
      </c>
      <c r="N412" s="409"/>
    </row>
    <row r="413" spans="1:14" ht="18.75" customHeight="1">
      <c r="A413" s="23">
        <v>225</v>
      </c>
      <c r="B413" s="149"/>
      <c r="C413" s="179">
        <v>6702</v>
      </c>
      <c r="D413" s="186" t="s">
        <v>314</v>
      </c>
      <c r="E413" s="1384">
        <f t="shared" si="84"/>
        <v>0</v>
      </c>
      <c r="F413" s="173"/>
      <c r="G413" s="174"/>
      <c r="H413" s="175">
        <v>0</v>
      </c>
      <c r="I413" s="173"/>
      <c r="J413" s="174"/>
      <c r="K413" s="175">
        <v>0</v>
      </c>
      <c r="L413" s="1384">
        <f>I413+J413+K413</f>
        <v>0</v>
      </c>
      <c r="M413" s="7" t="str">
        <f t="shared" si="83"/>
        <v/>
      </c>
      <c r="N413" s="409"/>
    </row>
    <row r="414" spans="1:14" s="15" customFormat="1" ht="18.75" customHeight="1">
      <c r="A414" s="22">
        <v>230</v>
      </c>
      <c r="B414" s="459">
        <v>6900</v>
      </c>
      <c r="C414" s="1840" t="s">
        <v>262</v>
      </c>
      <c r="D414" s="1841"/>
      <c r="E414" s="1379">
        <f t="shared" ref="E414:L414" si="96">SUM(E415:E420)</f>
        <v>0</v>
      </c>
      <c r="F414" s="460">
        <f t="shared" si="96"/>
        <v>0</v>
      </c>
      <c r="G414" s="475">
        <f t="shared" si="96"/>
        <v>0</v>
      </c>
      <c r="H414" s="446">
        <f>SUM(H415:H420)</f>
        <v>0</v>
      </c>
      <c r="I414" s="460">
        <f t="shared" si="96"/>
        <v>0</v>
      </c>
      <c r="J414" s="445">
        <f t="shared" si="96"/>
        <v>0</v>
      </c>
      <c r="K414" s="446">
        <f>SUM(K415:K420)</f>
        <v>0</v>
      </c>
      <c r="L414" s="1379">
        <f t="shared" si="96"/>
        <v>0</v>
      </c>
      <c r="M414" s="7" t="str">
        <f t="shared" si="83"/>
        <v/>
      </c>
      <c r="N414" s="409"/>
    </row>
    <row r="415" spans="1:14" ht="18.75" customHeight="1">
      <c r="A415" s="23">
        <v>235</v>
      </c>
      <c r="B415" s="196"/>
      <c r="C415" s="487">
        <v>6901</v>
      </c>
      <c r="D415" s="151" t="s">
        <v>707</v>
      </c>
      <c r="E415" s="1390">
        <f t="shared" si="84"/>
        <v>0</v>
      </c>
      <c r="F415" s="488">
        <v>0</v>
      </c>
      <c r="G415" s="489">
        <v>0</v>
      </c>
      <c r="H415" s="154">
        <v>0</v>
      </c>
      <c r="I415" s="488">
        <v>0</v>
      </c>
      <c r="J415" s="489">
        <v>0</v>
      </c>
      <c r="K415" s="154">
        <v>0</v>
      </c>
      <c r="L415" s="1390">
        <f t="shared" ref="L415:L420" si="97">I415+J415+K415</f>
        <v>0</v>
      </c>
      <c r="M415" s="7" t="str">
        <f t="shared" si="83"/>
        <v/>
      </c>
      <c r="N415" s="409"/>
    </row>
    <row r="416" spans="1:14" ht="18.75" customHeight="1">
      <c r="A416" s="23">
        <v>240</v>
      </c>
      <c r="B416" s="196"/>
      <c r="C416" s="156">
        <v>6905</v>
      </c>
      <c r="D416" s="184" t="s">
        <v>688</v>
      </c>
      <c r="E416" s="1388">
        <f t="shared" si="84"/>
        <v>0</v>
      </c>
      <c r="F416" s="490">
        <v>0</v>
      </c>
      <c r="G416" s="491">
        <v>0</v>
      </c>
      <c r="H416" s="160">
        <v>0</v>
      </c>
      <c r="I416" s="490">
        <v>0</v>
      </c>
      <c r="J416" s="491">
        <v>0</v>
      </c>
      <c r="K416" s="160">
        <v>0</v>
      </c>
      <c r="L416" s="1388">
        <f t="shared" si="97"/>
        <v>0</v>
      </c>
      <c r="M416" s="7" t="str">
        <f t="shared" si="83"/>
        <v/>
      </c>
      <c r="N416" s="409"/>
    </row>
    <row r="417" spans="1:14" ht="18.75" customHeight="1">
      <c r="A417" s="23">
        <v>240</v>
      </c>
      <c r="B417" s="196"/>
      <c r="C417" s="156">
        <v>6906</v>
      </c>
      <c r="D417" s="184" t="s">
        <v>167</v>
      </c>
      <c r="E417" s="1388">
        <f t="shared" si="84"/>
        <v>0</v>
      </c>
      <c r="F417" s="490">
        <v>0</v>
      </c>
      <c r="G417" s="491">
        <v>0</v>
      </c>
      <c r="H417" s="160">
        <v>0</v>
      </c>
      <c r="I417" s="490">
        <v>0</v>
      </c>
      <c r="J417" s="491">
        <v>0</v>
      </c>
      <c r="K417" s="160">
        <v>0</v>
      </c>
      <c r="L417" s="1388">
        <f t="shared" si="97"/>
        <v>0</v>
      </c>
      <c r="M417" s="7" t="str">
        <f t="shared" si="83"/>
        <v/>
      </c>
      <c r="N417" s="409"/>
    </row>
    <row r="418" spans="1:14" ht="18.75" customHeight="1">
      <c r="A418" s="23">
        <v>245</v>
      </c>
      <c r="B418" s="196"/>
      <c r="C418" s="156">
        <v>6907</v>
      </c>
      <c r="D418" s="184" t="s">
        <v>932</v>
      </c>
      <c r="E418" s="1388">
        <f t="shared" si="84"/>
        <v>0</v>
      </c>
      <c r="F418" s="490">
        <v>0</v>
      </c>
      <c r="G418" s="491">
        <v>0</v>
      </c>
      <c r="H418" s="160">
        <v>0</v>
      </c>
      <c r="I418" s="490">
        <v>0</v>
      </c>
      <c r="J418" s="491">
        <v>0</v>
      </c>
      <c r="K418" s="160">
        <v>0</v>
      </c>
      <c r="L418" s="1388">
        <f t="shared" si="97"/>
        <v>0</v>
      </c>
      <c r="M418" s="7" t="str">
        <f t="shared" si="83"/>
        <v/>
      </c>
      <c r="N418" s="409"/>
    </row>
    <row r="419" spans="1:14" ht="18.75" customHeight="1">
      <c r="A419" s="23">
        <v>250</v>
      </c>
      <c r="B419" s="196"/>
      <c r="C419" s="156">
        <v>6908</v>
      </c>
      <c r="D419" s="184" t="s">
        <v>708</v>
      </c>
      <c r="E419" s="1388">
        <f t="shared" si="84"/>
        <v>0</v>
      </c>
      <c r="F419" s="490">
        <v>0</v>
      </c>
      <c r="G419" s="491">
        <v>0</v>
      </c>
      <c r="H419" s="160">
        <v>0</v>
      </c>
      <c r="I419" s="490">
        <v>0</v>
      </c>
      <c r="J419" s="491">
        <v>0</v>
      </c>
      <c r="K419" s="160">
        <v>0</v>
      </c>
      <c r="L419" s="1388">
        <f t="shared" si="97"/>
        <v>0</v>
      </c>
      <c r="M419" s="7" t="str">
        <f t="shared" si="83"/>
        <v/>
      </c>
      <c r="N419" s="409"/>
    </row>
    <row r="420" spans="1:14" ht="18.75" customHeight="1">
      <c r="A420" s="23">
        <v>255</v>
      </c>
      <c r="B420" s="196"/>
      <c r="C420" s="179">
        <v>6909</v>
      </c>
      <c r="D420" s="186" t="s">
        <v>709</v>
      </c>
      <c r="E420" s="1384">
        <f t="shared" si="84"/>
        <v>0</v>
      </c>
      <c r="F420" s="492">
        <v>0</v>
      </c>
      <c r="G420" s="493">
        <v>0</v>
      </c>
      <c r="H420" s="175">
        <v>0</v>
      </c>
      <c r="I420" s="492">
        <v>0</v>
      </c>
      <c r="J420" s="493">
        <v>0</v>
      </c>
      <c r="K420" s="175">
        <v>0</v>
      </c>
      <c r="L420" s="1384">
        <f t="shared" si="97"/>
        <v>0</v>
      </c>
      <c r="M420" s="7" t="str">
        <f t="shared" si="83"/>
        <v/>
      </c>
      <c r="N420" s="409"/>
    </row>
    <row r="421" spans="1:14" ht="20.25" customHeight="1" thickBot="1">
      <c r="A421" s="36">
        <v>260</v>
      </c>
      <c r="B421" s="494" t="s">
        <v>915</v>
      </c>
      <c r="C421" s="495" t="s">
        <v>747</v>
      </c>
      <c r="D421" s="496" t="s">
        <v>933</v>
      </c>
      <c r="E421" s="513">
        <f t="shared" ref="E421:L421" si="98">SUM(E363,E377,E385,E390,E393,E398,E401,E404,E407,E408,E411,E414)</f>
        <v>13579</v>
      </c>
      <c r="F421" s="497">
        <f t="shared" si="98"/>
        <v>13579</v>
      </c>
      <c r="G421" s="498">
        <f t="shared" si="98"/>
        <v>0</v>
      </c>
      <c r="H421" s="516">
        <f>SUM(H363,H377,H385,H390,H393,H398,H401,H404,H407,H408,H411,H414)</f>
        <v>0</v>
      </c>
      <c r="I421" s="497">
        <f t="shared" si="98"/>
        <v>7707</v>
      </c>
      <c r="J421" s="498">
        <f t="shared" si="98"/>
        <v>0</v>
      </c>
      <c r="K421" s="516">
        <f>SUM(K363,K377,K385,K390,K393,K398,K401,K404,K407,K408,K411,K414)</f>
        <v>0</v>
      </c>
      <c r="L421" s="513">
        <f t="shared" si="98"/>
        <v>7707</v>
      </c>
      <c r="M421" s="7">
        <f t="shared" si="83"/>
        <v>1</v>
      </c>
      <c r="N421" s="406"/>
    </row>
    <row r="422" spans="1:14" ht="16.5" thickTop="1">
      <c r="A422" s="36">
        <v>261</v>
      </c>
      <c r="B422" s="499" t="s">
        <v>934</v>
      </c>
      <c r="C422" s="500"/>
      <c r="D422" s="501" t="s">
        <v>685</v>
      </c>
      <c r="E422" s="1391"/>
      <c r="F422" s="502"/>
      <c r="G422" s="502"/>
      <c r="H422" s="503"/>
      <c r="I422" s="502"/>
      <c r="J422" s="504"/>
      <c r="K422" s="504"/>
      <c r="L422" s="1406"/>
      <c r="M422" s="7" t="str">
        <f t="shared" si="83"/>
        <v/>
      </c>
      <c r="N422" s="406"/>
    </row>
    <row r="423" spans="1:14">
      <c r="A423" s="36">
        <v>262</v>
      </c>
      <c r="B423" s="505"/>
      <c r="C423" s="506"/>
      <c r="D423" s="507"/>
      <c r="E423" s="1392"/>
      <c r="F423" s="1623"/>
      <c r="G423" s="1623"/>
      <c r="H423" s="508"/>
      <c r="I423" s="1623"/>
      <c r="J423" s="1624"/>
      <c r="K423" s="509"/>
      <c r="L423" s="1407"/>
      <c r="M423" s="7" t="str">
        <f t="shared" si="83"/>
        <v/>
      </c>
      <c r="N423" s="406"/>
    </row>
    <row r="424" spans="1:14" s="15" customFormat="1" ht="18" customHeight="1">
      <c r="A424" s="39">
        <v>265</v>
      </c>
      <c r="B424" s="459">
        <v>7400</v>
      </c>
      <c r="C424" s="1840" t="s">
        <v>773</v>
      </c>
      <c r="D424" s="1841"/>
      <c r="E424" s="1620">
        <f>F424+G424+H424</f>
        <v>0</v>
      </c>
      <c r="F424" s="1627">
        <v>0</v>
      </c>
      <c r="G424" s="1628">
        <v>0</v>
      </c>
      <c r="H424" s="1622">
        <v>0</v>
      </c>
      <c r="I424" s="1627">
        <v>0</v>
      </c>
      <c r="J424" s="1628">
        <v>0</v>
      </c>
      <c r="K424" s="1621">
        <v>0</v>
      </c>
      <c r="L424" s="1379">
        <f>I424+J424+K424</f>
        <v>0</v>
      </c>
      <c r="M424" s="7" t="str">
        <f t="shared" si="83"/>
        <v/>
      </c>
      <c r="N424" s="406"/>
    </row>
    <row r="425" spans="1:14" s="15" customFormat="1" ht="18" customHeight="1">
      <c r="A425" s="39">
        <v>275</v>
      </c>
      <c r="B425" s="459">
        <v>7500</v>
      </c>
      <c r="C425" s="1840" t="s">
        <v>710</v>
      </c>
      <c r="D425" s="1841"/>
      <c r="E425" s="1620">
        <f>F425+G425+H425</f>
        <v>0</v>
      </c>
      <c r="F425" s="1627">
        <v>0</v>
      </c>
      <c r="G425" s="1628">
        <v>0</v>
      </c>
      <c r="H425" s="1622">
        <v>0</v>
      </c>
      <c r="I425" s="1627">
        <v>0</v>
      </c>
      <c r="J425" s="1628">
        <v>0</v>
      </c>
      <c r="K425" s="1621">
        <v>0</v>
      </c>
      <c r="L425" s="1379">
        <f>I425+J425+K425</f>
        <v>0</v>
      </c>
      <c r="M425" s="7" t="str">
        <f t="shared" si="83"/>
        <v/>
      </c>
      <c r="N425" s="406"/>
    </row>
    <row r="426" spans="1:14" s="15" customFormat="1" ht="18" customHeight="1">
      <c r="A426" s="22">
        <v>285</v>
      </c>
      <c r="B426" s="459">
        <v>7600</v>
      </c>
      <c r="C426" s="1840" t="s">
        <v>263</v>
      </c>
      <c r="D426" s="1841"/>
      <c r="E426" s="1379">
        <f>F426+G426+H426</f>
        <v>0</v>
      </c>
      <c r="F426" s="1625"/>
      <c r="G426" s="1626"/>
      <c r="H426" s="1476">
        <v>0</v>
      </c>
      <c r="I426" s="1625">
        <v>0</v>
      </c>
      <c r="J426" s="1626"/>
      <c r="K426" s="1476">
        <v>0</v>
      </c>
      <c r="L426" s="1379">
        <f>I426+J426+K426</f>
        <v>0</v>
      </c>
      <c r="M426" s="7" t="str">
        <f t="shared" si="83"/>
        <v/>
      </c>
      <c r="N426" s="406"/>
    </row>
    <row r="427" spans="1:14" s="15" customFormat="1" ht="18" customHeight="1">
      <c r="A427" s="22">
        <v>295</v>
      </c>
      <c r="B427" s="459">
        <v>7700</v>
      </c>
      <c r="C427" s="1840" t="s">
        <v>689</v>
      </c>
      <c r="D427" s="1841"/>
      <c r="E427" s="1379">
        <f>F427+G427+H427</f>
        <v>0</v>
      </c>
      <c r="F427" s="485"/>
      <c r="G427" s="486"/>
      <c r="H427" s="1476">
        <v>0</v>
      </c>
      <c r="I427" s="485"/>
      <c r="J427" s="486"/>
      <c r="K427" s="1476">
        <v>0</v>
      </c>
      <c r="L427" s="1379">
        <f>I427+J427+K427</f>
        <v>0</v>
      </c>
      <c r="M427" s="7" t="str">
        <f>(IF($E427&lt;&gt;0,$M$2,IF($L427&lt;&gt;0,$M$2,"")))</f>
        <v/>
      </c>
      <c r="N427" s="406"/>
    </row>
    <row r="428" spans="1:14" s="15" customFormat="1" ht="18.75" customHeight="1">
      <c r="A428" s="22">
        <v>215</v>
      </c>
      <c r="B428" s="459">
        <v>7800</v>
      </c>
      <c r="C428" s="1840" t="s">
        <v>935</v>
      </c>
      <c r="D428" s="1841"/>
      <c r="E428" s="1379">
        <f t="shared" ref="E428:L428" si="99">SUM(E429:E430)</f>
        <v>0</v>
      </c>
      <c r="F428" s="460">
        <f t="shared" si="99"/>
        <v>0</v>
      </c>
      <c r="G428" s="475">
        <f t="shared" si="99"/>
        <v>0</v>
      </c>
      <c r="H428" s="446">
        <f>SUM(H429:H430)</f>
        <v>0</v>
      </c>
      <c r="I428" s="460">
        <f t="shared" si="99"/>
        <v>0</v>
      </c>
      <c r="J428" s="445">
        <f t="shared" si="99"/>
        <v>0</v>
      </c>
      <c r="K428" s="446">
        <f t="shared" si="99"/>
        <v>0</v>
      </c>
      <c r="L428" s="1379">
        <f t="shared" si="99"/>
        <v>0</v>
      </c>
      <c r="M428" s="7" t="str">
        <f>(IF($E428&lt;&gt;0,$M$2,IF($L428&lt;&gt;0,$M$2,"")))</f>
        <v/>
      </c>
      <c r="N428" s="406"/>
    </row>
    <row r="429" spans="1:14" ht="18" customHeight="1">
      <c r="A429" s="25">
        <v>220</v>
      </c>
      <c r="B429" s="149"/>
      <c r="C429" s="150">
        <v>7833</v>
      </c>
      <c r="D429" s="151" t="s">
        <v>711</v>
      </c>
      <c r="E429" s="1380">
        <f>F429+G429+H429</f>
        <v>0</v>
      </c>
      <c r="F429" s="152"/>
      <c r="G429" s="153"/>
      <c r="H429" s="154">
        <v>0</v>
      </c>
      <c r="I429" s="152"/>
      <c r="J429" s="153"/>
      <c r="K429" s="154">
        <v>0</v>
      </c>
      <c r="L429" s="1380">
        <f>I429+J429+K429</f>
        <v>0</v>
      </c>
      <c r="M429" s="7" t="str">
        <f>(IF($E429&lt;&gt;0,$M$2,IF($L429&lt;&gt;0,$M$2,"")))</f>
        <v/>
      </c>
      <c r="N429" s="406"/>
    </row>
    <row r="430" spans="1:14">
      <c r="A430" s="23">
        <v>225</v>
      </c>
      <c r="B430" s="149"/>
      <c r="C430" s="162">
        <v>7888</v>
      </c>
      <c r="D430" s="185" t="s">
        <v>936</v>
      </c>
      <c r="E430" s="1393">
        <f>F430+G430+H430</f>
        <v>0</v>
      </c>
      <c r="F430" s="173"/>
      <c r="G430" s="174"/>
      <c r="H430" s="175">
        <v>0</v>
      </c>
      <c r="I430" s="173"/>
      <c r="J430" s="174"/>
      <c r="K430" s="175">
        <v>0</v>
      </c>
      <c r="L430" s="1393">
        <f>I430+J430+K430</f>
        <v>0</v>
      </c>
      <c r="M430" s="7" t="str">
        <f>(IF($E430&lt;&gt;0,$M$2,IF($L430&lt;&gt;0,$M$2,"")))</f>
        <v/>
      </c>
      <c r="N430" s="406"/>
    </row>
    <row r="431" spans="1:14" ht="20.25" customHeight="1" thickBot="1">
      <c r="A431" s="23">
        <v>315</v>
      </c>
      <c r="B431" s="510" t="s">
        <v>915</v>
      </c>
      <c r="C431" s="511" t="s">
        <v>747</v>
      </c>
      <c r="D431" s="512" t="s">
        <v>937</v>
      </c>
      <c r="E431" s="513">
        <f t="shared" ref="E431:L431" si="100">SUM(E424,E425,E426,E427,E428)</f>
        <v>0</v>
      </c>
      <c r="F431" s="514">
        <f t="shared" si="100"/>
        <v>0</v>
      </c>
      <c r="G431" s="515">
        <f t="shared" si="100"/>
        <v>0</v>
      </c>
      <c r="H431" s="516">
        <f>SUM(H424,H425,H426,H427,H428)</f>
        <v>0</v>
      </c>
      <c r="I431" s="514">
        <f t="shared" si="100"/>
        <v>0</v>
      </c>
      <c r="J431" s="515">
        <f t="shared" si="100"/>
        <v>0</v>
      </c>
      <c r="K431" s="516">
        <f t="shared" si="100"/>
        <v>0</v>
      </c>
      <c r="L431" s="513">
        <f t="shared" si="100"/>
        <v>0</v>
      </c>
      <c r="M431" s="7">
        <v>1</v>
      </c>
      <c r="N431" s="406"/>
    </row>
    <row r="432" spans="1:14" ht="15" customHeight="1" thickTop="1">
      <c r="A432" s="23"/>
      <c r="B432" s="229"/>
      <c r="C432" s="229"/>
      <c r="D432" s="230"/>
      <c r="E432" s="229"/>
      <c r="F432" s="229"/>
      <c r="G432" s="103"/>
      <c r="H432" s="103"/>
      <c r="I432" s="229"/>
      <c r="J432" s="229"/>
      <c r="K432" s="103"/>
      <c r="L432" s="229"/>
      <c r="M432" s="7">
        <v>1</v>
      </c>
      <c r="N432" s="406"/>
    </row>
    <row r="433" spans="1:14">
      <c r="A433" s="23"/>
      <c r="B433" s="517"/>
      <c r="C433" s="517"/>
      <c r="D433" s="518"/>
      <c r="E433" s="518"/>
      <c r="F433" s="518"/>
      <c r="G433" s="518"/>
      <c r="H433" s="518"/>
      <c r="I433" s="518"/>
      <c r="J433" s="518"/>
      <c r="K433" s="518"/>
      <c r="L433" s="518"/>
      <c r="M433" s="518">
        <v>1</v>
      </c>
      <c r="N433" s="406"/>
    </row>
    <row r="434" spans="1:14">
      <c r="A434" s="23"/>
      <c r="B434" s="229"/>
      <c r="C434" s="392"/>
      <c r="D434" s="401"/>
      <c r="E434" s="238"/>
      <c r="F434" s="238"/>
      <c r="G434" s="224"/>
      <c r="H434" s="224"/>
      <c r="I434" s="224"/>
      <c r="J434" s="224"/>
      <c r="K434" s="224"/>
      <c r="L434" s="238"/>
      <c r="M434" s="7">
        <v>1</v>
      </c>
      <c r="N434" s="519"/>
    </row>
    <row r="435" spans="1:14" ht="21" customHeight="1">
      <c r="A435" s="23"/>
      <c r="B435" s="1847" t="str">
        <f>$B$7</f>
        <v>ОТЧЕТНИ ДАННИ ПО ЕБК ЗА СМЕТКИТЕ ЗА СРЕДСТВАТА ОТ ЕВРОПЕЙСКИЯ СЪЮЗ - КСФ</v>
      </c>
      <c r="C435" s="1848"/>
      <c r="D435" s="1848"/>
      <c r="E435" s="238"/>
      <c r="F435" s="238"/>
      <c r="G435" s="224"/>
      <c r="H435" s="224"/>
      <c r="I435" s="224"/>
      <c r="J435" s="224"/>
      <c r="K435" s="224"/>
      <c r="L435" s="224"/>
      <c r="M435" s="7">
        <v>1</v>
      </c>
      <c r="N435" s="519"/>
    </row>
    <row r="436" spans="1:14" ht="18.75" customHeight="1">
      <c r="A436" s="23"/>
      <c r="B436" s="229"/>
      <c r="C436" s="392"/>
      <c r="D436" s="401"/>
      <c r="E436" s="407" t="s">
        <v>896</v>
      </c>
      <c r="F436" s="407" t="s">
        <v>841</v>
      </c>
      <c r="G436" s="224"/>
      <c r="H436" s="224"/>
      <c r="I436" s="224"/>
      <c r="J436" s="224"/>
      <c r="K436" s="224"/>
      <c r="L436" s="224"/>
      <c r="M436" s="7">
        <v>1</v>
      </c>
      <c r="N436" s="519"/>
    </row>
    <row r="437" spans="1:14" ht="27" customHeight="1">
      <c r="A437" s="23"/>
      <c r="B437" s="1801" t="str">
        <f>$B$9</f>
        <v>ОУ "Хписто Ботев" с.Левка Проект BG05M2OP001-2.004-0004 "Твоят час"</v>
      </c>
      <c r="C437" s="1802"/>
      <c r="D437" s="1803"/>
      <c r="E437" s="115">
        <f>$E$9</f>
        <v>43101</v>
      </c>
      <c r="F437" s="408">
        <f>$F$9</f>
        <v>43465</v>
      </c>
      <c r="G437" s="224"/>
      <c r="H437" s="224"/>
      <c r="I437" s="224"/>
      <c r="J437" s="224"/>
      <c r="K437" s="224"/>
      <c r="L437" s="238"/>
      <c r="M437" s="7">
        <v>1</v>
      </c>
      <c r="N437" s="519"/>
    </row>
    <row r="438" spans="1:14">
      <c r="A438" s="23"/>
      <c r="B438" s="228" t="str">
        <f>$B$10</f>
        <v>(наименование на разпоредителя с бюджет)</v>
      </c>
      <c r="C438" s="229"/>
      <c r="D438" s="230"/>
      <c r="E438" s="238"/>
      <c r="F438" s="238"/>
      <c r="G438" s="224"/>
      <c r="H438" s="224"/>
      <c r="I438" s="224"/>
      <c r="J438" s="224"/>
      <c r="K438" s="224"/>
      <c r="L438" s="238"/>
      <c r="M438" s="7">
        <v>1</v>
      </c>
      <c r="N438" s="519"/>
    </row>
    <row r="439" spans="1:14" ht="5.25" customHeight="1">
      <c r="A439" s="23"/>
      <c r="B439" s="228"/>
      <c r="C439" s="229"/>
      <c r="D439" s="230"/>
      <c r="E439" s="410"/>
      <c r="F439" s="238"/>
      <c r="G439" s="224"/>
      <c r="H439" s="224"/>
      <c r="I439" s="224"/>
      <c r="J439" s="224"/>
      <c r="K439" s="224"/>
      <c r="L439" s="238"/>
      <c r="M439" s="7">
        <v>1</v>
      </c>
      <c r="N439" s="519"/>
    </row>
    <row r="440" spans="1:14" ht="27.75" customHeight="1">
      <c r="A440" s="23"/>
      <c r="B440" s="1831" t="e">
        <f>$B$12</f>
        <v>#N/A</v>
      </c>
      <c r="C440" s="1832"/>
      <c r="D440" s="1833"/>
      <c r="E440" s="411" t="s">
        <v>897</v>
      </c>
      <c r="F440" s="233">
        <f>$F$12</f>
        <v>0</v>
      </c>
      <c r="G440" s="224"/>
      <c r="H440" s="224"/>
      <c r="I440" s="224"/>
      <c r="J440" s="224"/>
      <c r="K440" s="224"/>
      <c r="L440" s="238"/>
      <c r="M440" s="7">
        <v>1</v>
      </c>
      <c r="N440" s="519"/>
    </row>
    <row r="441" spans="1:14">
      <c r="A441" s="23"/>
      <c r="B441" s="412" t="str">
        <f>$B$13</f>
        <v>(наименование на първостепенния разпоредител с бюджет)</v>
      </c>
      <c r="C441" s="6"/>
      <c r="D441" s="238"/>
      <c r="E441" s="410"/>
      <c r="F441" s="238"/>
      <c r="G441" s="224"/>
      <c r="H441" s="224"/>
      <c r="I441" s="224"/>
      <c r="J441" s="224"/>
      <c r="K441" s="224"/>
      <c r="L441" s="238"/>
      <c r="M441" s="7">
        <v>1</v>
      </c>
      <c r="N441" s="519"/>
    </row>
    <row r="442" spans="1:14" ht="19.5">
      <c r="A442" s="23"/>
      <c r="B442" s="238"/>
      <c r="C442" s="238"/>
      <c r="D442" s="520" t="s">
        <v>898</v>
      </c>
      <c r="E442" s="239">
        <f>$E$15</f>
        <v>98</v>
      </c>
      <c r="F442" s="126" t="str">
        <f>+$F$15</f>
        <v>СЕС - КСФ</v>
      </c>
      <c r="G442" s="240"/>
      <c r="H442" s="240"/>
      <c r="I442" s="240"/>
      <c r="J442" s="240"/>
      <c r="K442" s="240"/>
      <c r="L442" s="219"/>
      <c r="M442" s="7">
        <v>1</v>
      </c>
      <c r="N442" s="519"/>
    </row>
    <row r="443" spans="1:14" ht="16.5" thickBot="1">
      <c r="A443" s="23"/>
      <c r="B443" s="238"/>
      <c r="C443" s="238"/>
      <c r="D443" s="238"/>
      <c r="E443" s="238"/>
      <c r="F443" s="238"/>
      <c r="G443" s="245"/>
      <c r="H443" s="246" t="s">
        <v>468</v>
      </c>
      <c r="I443" s="245"/>
      <c r="J443" s="245"/>
      <c r="K443" s="245"/>
      <c r="L443" s="1378" t="s">
        <v>468</v>
      </c>
      <c r="M443" s="7">
        <v>1</v>
      </c>
      <c r="N443" s="519"/>
    </row>
    <row r="444" spans="1:14" ht="22.5" customHeight="1" thickBot="1">
      <c r="A444" s="23"/>
      <c r="B444" s="521"/>
      <c r="C444" s="392"/>
      <c r="D444" s="522"/>
      <c r="E444" s="1807" t="s">
        <v>2036</v>
      </c>
      <c r="F444" s="1808"/>
      <c r="G444" s="1808"/>
      <c r="H444" s="1809"/>
      <c r="I444" s="523" t="s">
        <v>2037</v>
      </c>
      <c r="J444" s="524"/>
      <c r="K444" s="525"/>
      <c r="L444" s="526"/>
      <c r="M444" s="7">
        <v>1</v>
      </c>
      <c r="N444" s="519"/>
    </row>
    <row r="445" spans="1:14" ht="48" customHeight="1">
      <c r="A445" s="23"/>
      <c r="B445" s="527"/>
      <c r="C445" s="527"/>
      <c r="D445" s="528" t="s">
        <v>892</v>
      </c>
      <c r="E445" s="137" t="str">
        <f>E20</f>
        <v>Уточнен план                Общо</v>
      </c>
      <c r="F445" s="1408" t="str">
        <f t="shared" ref="F445:L445" si="101">F20</f>
        <v>държавни дейности</v>
      </c>
      <c r="G445" s="1409" t="str">
        <f t="shared" si="101"/>
        <v>местни дейности</v>
      </c>
      <c r="H445" s="1410" t="str">
        <f t="shared" si="101"/>
        <v>дофинансиране</v>
      </c>
      <c r="I445" s="529" t="str">
        <f t="shared" si="101"/>
        <v>държавни дейности -ОТЧЕТ</v>
      </c>
      <c r="J445" s="530" t="str">
        <f t="shared" si="101"/>
        <v>местни дейности - ОТЧЕТ</v>
      </c>
      <c r="K445" s="531" t="str">
        <f t="shared" si="101"/>
        <v>дофинансиране - ОТЧЕТ</v>
      </c>
      <c r="L445" s="532" t="str">
        <f t="shared" si="101"/>
        <v>ОТЧЕТ                                    ОБЩО</v>
      </c>
      <c r="M445" s="7">
        <v>1</v>
      </c>
      <c r="N445" s="519"/>
    </row>
    <row r="446" spans="1:14" ht="19.5" thickBot="1">
      <c r="A446" s="23"/>
      <c r="B446" s="533"/>
      <c r="C446" s="534"/>
      <c r="D446" s="535" t="s">
        <v>893</v>
      </c>
      <c r="E446" s="536" t="str">
        <f>E21</f>
        <v>(1)</v>
      </c>
      <c r="F446" s="537" t="str">
        <f t="shared" ref="F446:L446" si="102">F21</f>
        <v>(2)</v>
      </c>
      <c r="G446" s="538" t="str">
        <f t="shared" si="102"/>
        <v>(3)</v>
      </c>
      <c r="H446" s="539" t="str">
        <f t="shared" si="102"/>
        <v>(4)</v>
      </c>
      <c r="I446" s="540" t="str">
        <f t="shared" si="102"/>
        <v>(5)</v>
      </c>
      <c r="J446" s="541" t="str">
        <f t="shared" si="102"/>
        <v>(6)</v>
      </c>
      <c r="K446" s="542" t="str">
        <f t="shared" si="102"/>
        <v>(7)</v>
      </c>
      <c r="L446" s="543" t="str">
        <f t="shared" si="102"/>
        <v>(8)</v>
      </c>
      <c r="M446" s="7">
        <v>1</v>
      </c>
      <c r="N446" s="519"/>
    </row>
    <row r="447" spans="1:14" ht="21" customHeight="1" thickTop="1">
      <c r="A447" s="23"/>
      <c r="B447" s="392"/>
      <c r="C447" s="544"/>
      <c r="D447" s="545" t="s">
        <v>894</v>
      </c>
      <c r="E447" s="546">
        <f t="shared" ref="E447:L447" si="103">+E170-E303+E421+E431</f>
        <v>-3483</v>
      </c>
      <c r="F447" s="547">
        <f t="shared" si="103"/>
        <v>-3483</v>
      </c>
      <c r="G447" s="548">
        <f t="shared" si="103"/>
        <v>0</v>
      </c>
      <c r="H447" s="549">
        <f>+H170-H303+H421+H431</f>
        <v>0</v>
      </c>
      <c r="I447" s="547">
        <f t="shared" si="103"/>
        <v>-3483</v>
      </c>
      <c r="J447" s="548">
        <f t="shared" si="103"/>
        <v>0</v>
      </c>
      <c r="K447" s="549">
        <f t="shared" si="103"/>
        <v>0</v>
      </c>
      <c r="L447" s="550">
        <f t="shared" si="103"/>
        <v>-3483</v>
      </c>
      <c r="M447" s="7">
        <v>1</v>
      </c>
      <c r="N447" s="519"/>
    </row>
    <row r="448" spans="1:14" ht="20.25" customHeight="1" thickBot="1">
      <c r="A448" s="23"/>
      <c r="B448" s="392"/>
      <c r="C448" s="551"/>
      <c r="D448" s="552" t="s">
        <v>895</v>
      </c>
      <c r="E448" s="553">
        <f t="shared" ref="E448:K449" si="104">+E599</f>
        <v>3483</v>
      </c>
      <c r="F448" s="554">
        <f t="shared" si="104"/>
        <v>3483</v>
      </c>
      <c r="G448" s="555">
        <f t="shared" si="104"/>
        <v>0</v>
      </c>
      <c r="H448" s="556">
        <f t="shared" si="104"/>
        <v>0</v>
      </c>
      <c r="I448" s="554">
        <f t="shared" si="104"/>
        <v>3483</v>
      </c>
      <c r="J448" s="555">
        <f t="shared" si="104"/>
        <v>0</v>
      </c>
      <c r="K448" s="556">
        <f t="shared" si="104"/>
        <v>0</v>
      </c>
      <c r="L448" s="557">
        <f>+L599</f>
        <v>3483</v>
      </c>
      <c r="M448" s="7">
        <v>1</v>
      </c>
      <c r="N448" s="519"/>
    </row>
    <row r="449" spans="1:14" ht="16.5" thickTop="1">
      <c r="A449" s="23"/>
      <c r="B449" s="392"/>
      <c r="C449" s="551"/>
      <c r="D449" s="558">
        <f>+IF(+SUM(E449:J449)=0,0,"Контрола: дефицит/излишък = финансиране с обратен знак (V. + VІ. = 0)")</f>
        <v>0</v>
      </c>
      <c r="E449" s="559">
        <f t="shared" si="104"/>
        <v>0</v>
      </c>
      <c r="F449" s="559"/>
      <c r="G449" s="559"/>
      <c r="H449" s="559"/>
      <c r="I449" s="559"/>
      <c r="J449" s="559"/>
      <c r="K449" s="559"/>
      <c r="L449" s="559">
        <f>+L600</f>
        <v>0</v>
      </c>
      <c r="M449" s="7">
        <v>1</v>
      </c>
      <c r="N449" s="519"/>
    </row>
    <row r="450" spans="1:14">
      <c r="A450" s="23"/>
      <c r="B450" s="560"/>
      <c r="C450" s="560"/>
      <c r="D450" s="561"/>
      <c r="E450" s="561"/>
      <c r="F450" s="561"/>
      <c r="G450" s="561"/>
      <c r="H450" s="561"/>
      <c r="I450" s="561"/>
      <c r="J450" s="561"/>
      <c r="K450" s="561"/>
      <c r="L450" s="561"/>
      <c r="M450" s="7">
        <v>1</v>
      </c>
      <c r="N450" s="519"/>
    </row>
    <row r="451" spans="1:14" ht="20.25" customHeight="1">
      <c r="A451" s="23"/>
      <c r="B451" s="1799" t="str">
        <f>$B$7</f>
        <v>ОТЧЕТНИ ДАННИ ПО ЕБК ЗА СМЕТКИТЕ ЗА СРЕДСТВАТА ОТ ЕВРОПЕЙСКИЯ СЪЮЗ - КСФ</v>
      </c>
      <c r="C451" s="1800"/>
      <c r="D451" s="1800"/>
      <c r="E451" s="224"/>
      <c r="F451" s="224"/>
      <c r="G451" s="224"/>
      <c r="H451" s="224"/>
      <c r="I451" s="224"/>
      <c r="J451" s="224"/>
      <c r="K451" s="224"/>
      <c r="L451" s="238"/>
      <c r="M451" s="7">
        <v>1</v>
      </c>
      <c r="N451" s="519"/>
    </row>
    <row r="452" spans="1:14" ht="18.75" customHeight="1">
      <c r="A452" s="23"/>
      <c r="B452" s="229"/>
      <c r="C452" s="392"/>
      <c r="D452" s="401"/>
      <c r="E452" s="407" t="s">
        <v>896</v>
      </c>
      <c r="F452" s="407" t="s">
        <v>841</v>
      </c>
      <c r="G452" s="224"/>
      <c r="H452" s="224"/>
      <c r="I452" s="224"/>
      <c r="J452" s="224"/>
      <c r="K452" s="224"/>
      <c r="L452" s="238"/>
      <c r="M452" s="7">
        <v>1</v>
      </c>
      <c r="N452" s="519"/>
    </row>
    <row r="453" spans="1:14" ht="27" customHeight="1">
      <c r="A453" s="23"/>
      <c r="B453" s="1801" t="str">
        <f>$B$9</f>
        <v>ОУ "Хписто Ботев" с.Левка Проект BG05M2OP001-2.004-0004 "Твоят час"</v>
      </c>
      <c r="C453" s="1802"/>
      <c r="D453" s="1803"/>
      <c r="E453" s="115">
        <f>$E$9</f>
        <v>43101</v>
      </c>
      <c r="F453" s="408">
        <f>$F$9</f>
        <v>43465</v>
      </c>
      <c r="G453" s="224"/>
      <c r="H453" s="224"/>
      <c r="I453" s="224"/>
      <c r="J453" s="224"/>
      <c r="K453" s="224"/>
      <c r="L453" s="238"/>
      <c r="M453" s="7">
        <v>1</v>
      </c>
      <c r="N453" s="519"/>
    </row>
    <row r="454" spans="1:14">
      <c r="A454" s="23"/>
      <c r="B454" s="228" t="str">
        <f>$B$10</f>
        <v>(наименование на разпоредителя с бюджет)</v>
      </c>
      <c r="C454" s="229"/>
      <c r="D454" s="230"/>
      <c r="E454" s="238"/>
      <c r="F454" s="238"/>
      <c r="G454" s="224"/>
      <c r="H454" s="224"/>
      <c r="I454" s="224"/>
      <c r="J454" s="224"/>
      <c r="K454" s="224"/>
      <c r="L454" s="238"/>
      <c r="M454" s="7">
        <v>1</v>
      </c>
      <c r="N454" s="519"/>
    </row>
    <row r="455" spans="1:14" ht="5.25" customHeight="1">
      <c r="A455" s="23"/>
      <c r="B455" s="228"/>
      <c r="C455" s="229"/>
      <c r="D455" s="230"/>
      <c r="E455" s="410"/>
      <c r="F455" s="238"/>
      <c r="G455" s="224"/>
      <c r="H455" s="224"/>
      <c r="I455" s="224"/>
      <c r="J455" s="224"/>
      <c r="K455" s="224"/>
      <c r="L455" s="238"/>
      <c r="M455" s="7">
        <v>1</v>
      </c>
      <c r="N455" s="519"/>
    </row>
    <row r="456" spans="1:14" ht="27" customHeight="1">
      <c r="A456" s="23"/>
      <c r="B456" s="1831" t="e">
        <f>$B$12</f>
        <v>#N/A</v>
      </c>
      <c r="C456" s="1832"/>
      <c r="D456" s="1833"/>
      <c r="E456" s="411" t="s">
        <v>897</v>
      </c>
      <c r="F456" s="233">
        <f>$F$12</f>
        <v>0</v>
      </c>
      <c r="G456" s="224"/>
      <c r="H456" s="224"/>
      <c r="I456" s="224"/>
      <c r="J456" s="224"/>
      <c r="K456" s="224"/>
      <c r="L456" s="238"/>
      <c r="M456" s="7">
        <v>1</v>
      </c>
      <c r="N456" s="519"/>
    </row>
    <row r="457" spans="1:14">
      <c r="A457" s="23"/>
      <c r="B457" s="238"/>
      <c r="C457" s="6"/>
      <c r="D457" s="238"/>
      <c r="E457" s="410"/>
      <c r="F457" s="238"/>
      <c r="G457" s="224"/>
      <c r="H457" s="224"/>
      <c r="I457" s="224"/>
      <c r="J457" s="224"/>
      <c r="K457" s="224"/>
      <c r="L457" s="238"/>
      <c r="M457" s="7">
        <v>1</v>
      </c>
      <c r="N457" s="519"/>
    </row>
    <row r="458" spans="1:14" ht="19.5">
      <c r="A458" s="23"/>
      <c r="B458" s="237"/>
      <c r="C458" s="238"/>
      <c r="D458" s="520" t="s">
        <v>898</v>
      </c>
      <c r="E458" s="239">
        <f>$E$15</f>
        <v>98</v>
      </c>
      <c r="F458" s="126" t="str">
        <f>+$F$15</f>
        <v>СЕС - КСФ</v>
      </c>
      <c r="G458" s="240"/>
      <c r="H458" s="240"/>
      <c r="I458" s="240"/>
      <c r="J458" s="240"/>
      <c r="K458" s="240"/>
      <c r="L458" s="219"/>
      <c r="M458" s="7">
        <v>1</v>
      </c>
      <c r="N458" s="519"/>
    </row>
    <row r="459" spans="1:14" ht="14.25" customHeight="1" thickBot="1">
      <c r="A459" s="23"/>
      <c r="B459" s="229"/>
      <c r="C459" s="392"/>
      <c r="D459" s="401"/>
      <c r="E459" s="37"/>
      <c r="F459" s="245"/>
      <c r="G459" s="245"/>
      <c r="H459" s="247" t="s">
        <v>468</v>
      </c>
      <c r="I459" s="245"/>
      <c r="J459" s="245"/>
      <c r="K459" s="245"/>
      <c r="L459" s="1378" t="s">
        <v>468</v>
      </c>
      <c r="M459" s="7">
        <v>1</v>
      </c>
      <c r="N459" s="519"/>
    </row>
    <row r="460" spans="1:14" ht="22.5" customHeight="1">
      <c r="A460" s="23"/>
      <c r="B460" s="562" t="s">
        <v>938</v>
      </c>
      <c r="C460" s="563"/>
      <c r="D460" s="564"/>
      <c r="E460" s="1815" t="s">
        <v>2038</v>
      </c>
      <c r="F460" s="1816"/>
      <c r="G460" s="1816"/>
      <c r="H460" s="1817"/>
      <c r="I460" s="565" t="s">
        <v>2039</v>
      </c>
      <c r="J460" s="566"/>
      <c r="K460" s="566"/>
      <c r="L460" s="567"/>
      <c r="M460" s="7">
        <v>1</v>
      </c>
      <c r="N460" s="519"/>
    </row>
    <row r="461" spans="1:14" ht="60" customHeight="1">
      <c r="A461" s="23"/>
      <c r="B461" s="568" t="s">
        <v>62</v>
      </c>
      <c r="C461" s="569" t="s">
        <v>469</v>
      </c>
      <c r="D461" s="570" t="s">
        <v>683</v>
      </c>
      <c r="E461" s="1404" t="str">
        <f>E20</f>
        <v>Уточнен план                Общо</v>
      </c>
      <c r="F461" s="1408" t="str">
        <f t="shared" ref="F461:L461" si="105">F20</f>
        <v>държавни дейности</v>
      </c>
      <c r="G461" s="1409" t="str">
        <f t="shared" si="105"/>
        <v>местни дейности</v>
      </c>
      <c r="H461" s="1410" t="str">
        <f t="shared" si="105"/>
        <v>дофинансиране</v>
      </c>
      <c r="I461" s="571" t="str">
        <f t="shared" si="105"/>
        <v>държавни дейности -ОТЧЕТ</v>
      </c>
      <c r="J461" s="572" t="str">
        <f t="shared" si="105"/>
        <v>местни дейности - ОТЧЕТ</v>
      </c>
      <c r="K461" s="573" t="str">
        <f t="shared" si="105"/>
        <v>дофинансиране - ОТЧЕТ</v>
      </c>
      <c r="L461" s="574" t="str">
        <f t="shared" si="105"/>
        <v>ОТЧЕТ                                    ОБЩО</v>
      </c>
      <c r="M461" s="7">
        <v>1</v>
      </c>
      <c r="N461" s="519"/>
    </row>
    <row r="462" spans="1:14" ht="18.75">
      <c r="A462" s="23">
        <v>1</v>
      </c>
      <c r="B462" s="575"/>
      <c r="C462" s="576"/>
      <c r="D462" s="577" t="s">
        <v>701</v>
      </c>
      <c r="E462" s="1405" t="str">
        <f>E21</f>
        <v>(1)</v>
      </c>
      <c r="F462" s="434" t="str">
        <f t="shared" ref="F462:L462" si="106">F21</f>
        <v>(2)</v>
      </c>
      <c r="G462" s="435" t="str">
        <f t="shared" si="106"/>
        <v>(3)</v>
      </c>
      <c r="H462" s="436" t="str">
        <f t="shared" si="106"/>
        <v>(4)</v>
      </c>
      <c r="I462" s="262" t="str">
        <f t="shared" si="106"/>
        <v>(5)</v>
      </c>
      <c r="J462" s="263" t="str">
        <f t="shared" si="106"/>
        <v>(6)</v>
      </c>
      <c r="K462" s="264" t="str">
        <f t="shared" si="106"/>
        <v>(7)</v>
      </c>
      <c r="L462" s="437" t="str">
        <f t="shared" si="106"/>
        <v>(8)</v>
      </c>
      <c r="M462" s="7">
        <v>1</v>
      </c>
      <c r="N462" s="519"/>
    </row>
    <row r="463" spans="1:14" s="15" customFormat="1" ht="18.75" customHeight="1">
      <c r="A463" s="22">
        <v>5</v>
      </c>
      <c r="B463" s="578">
        <v>7000</v>
      </c>
      <c r="C463" s="1845" t="s">
        <v>774</v>
      </c>
      <c r="D463" s="1846"/>
      <c r="E463" s="579">
        <f t="shared" ref="E463:L463" si="107">SUM(E464:E466)</f>
        <v>0</v>
      </c>
      <c r="F463" s="580">
        <f t="shared" si="107"/>
        <v>0</v>
      </c>
      <c r="G463" s="581">
        <f t="shared" si="107"/>
        <v>0</v>
      </c>
      <c r="H463" s="582">
        <f>SUM(H464:H466)</f>
        <v>0</v>
      </c>
      <c r="I463" s="580">
        <f t="shared" si="107"/>
        <v>0</v>
      </c>
      <c r="J463" s="581">
        <f t="shared" si="107"/>
        <v>0</v>
      </c>
      <c r="K463" s="582">
        <f t="shared" si="107"/>
        <v>0</v>
      </c>
      <c r="L463" s="579">
        <f t="shared" si="107"/>
        <v>0</v>
      </c>
      <c r="M463" s="7" t="str">
        <f t="shared" ref="M463:M526" si="108">(IF($E463&lt;&gt;0,$M$2,IF($L463&lt;&gt;0,$M$2,"")))</f>
        <v/>
      </c>
      <c r="N463" s="519"/>
    </row>
    <row r="464" spans="1:14" ht="18.75" customHeight="1">
      <c r="A464" s="23">
        <v>10</v>
      </c>
      <c r="B464" s="583"/>
      <c r="C464" s="150">
        <v>7001</v>
      </c>
      <c r="D464" s="584" t="s">
        <v>690</v>
      </c>
      <c r="E464" s="1380">
        <f>F464+G464+H464</f>
        <v>0</v>
      </c>
      <c r="F464" s="152"/>
      <c r="G464" s="153"/>
      <c r="H464" s="585">
        <v>0</v>
      </c>
      <c r="I464" s="152"/>
      <c r="J464" s="153"/>
      <c r="K464" s="585">
        <v>0</v>
      </c>
      <c r="L464" s="1380">
        <f>I464+J464+K464</f>
        <v>0</v>
      </c>
      <c r="M464" s="7" t="str">
        <f t="shared" si="108"/>
        <v/>
      </c>
      <c r="N464" s="519"/>
    </row>
    <row r="465" spans="1:46" ht="18.75" customHeight="1">
      <c r="A465" s="24">
        <v>20</v>
      </c>
      <c r="B465" s="583"/>
      <c r="C465" s="156">
        <v>7003</v>
      </c>
      <c r="D465" s="184" t="s">
        <v>775</v>
      </c>
      <c r="E465" s="1381">
        <f>F465+G465+H465</f>
        <v>0</v>
      </c>
      <c r="F465" s="158"/>
      <c r="G465" s="159"/>
      <c r="H465" s="586">
        <v>0</v>
      </c>
      <c r="I465" s="158"/>
      <c r="J465" s="159"/>
      <c r="K465" s="586">
        <v>0</v>
      </c>
      <c r="L465" s="1381">
        <f>I465+J465+K465</f>
        <v>0</v>
      </c>
      <c r="M465" s="7" t="str">
        <f t="shared" si="108"/>
        <v/>
      </c>
      <c r="N465" s="519"/>
    </row>
    <row r="466" spans="1:46" ht="18.75" customHeight="1">
      <c r="A466" s="24">
        <v>25</v>
      </c>
      <c r="B466" s="583"/>
      <c r="C466" s="179">
        <v>7010</v>
      </c>
      <c r="D466" s="188" t="s">
        <v>776</v>
      </c>
      <c r="E466" s="1384">
        <f>F466+G466+H466</f>
        <v>0</v>
      </c>
      <c r="F466" s="173"/>
      <c r="G466" s="174"/>
      <c r="H466" s="587">
        <v>0</v>
      </c>
      <c r="I466" s="173"/>
      <c r="J466" s="174"/>
      <c r="K466" s="587">
        <v>0</v>
      </c>
      <c r="L466" s="1384">
        <f>I466+J466+K466</f>
        <v>0</v>
      </c>
      <c r="M466" s="7" t="str">
        <f t="shared" si="108"/>
        <v/>
      </c>
      <c r="N466" s="519"/>
    </row>
    <row r="467" spans="1:46" s="15" customFormat="1">
      <c r="A467" s="22">
        <v>30</v>
      </c>
      <c r="B467" s="578">
        <v>7100</v>
      </c>
      <c r="C467" s="1862" t="s">
        <v>777</v>
      </c>
      <c r="D467" s="1862"/>
      <c r="E467" s="579">
        <f t="shared" ref="E467:L467" si="109">+E468+E469</f>
        <v>0</v>
      </c>
      <c r="F467" s="588">
        <f t="shared" si="109"/>
        <v>0</v>
      </c>
      <c r="G467" s="581">
        <f t="shared" si="109"/>
        <v>0</v>
      </c>
      <c r="H467" s="582">
        <f>+H468+H469</f>
        <v>0</v>
      </c>
      <c r="I467" s="588">
        <f t="shared" si="109"/>
        <v>0</v>
      </c>
      <c r="J467" s="581">
        <f t="shared" si="109"/>
        <v>0</v>
      </c>
      <c r="K467" s="582">
        <f t="shared" si="109"/>
        <v>0</v>
      </c>
      <c r="L467" s="579">
        <f t="shared" si="109"/>
        <v>0</v>
      </c>
      <c r="M467" s="7" t="str">
        <f t="shared" si="108"/>
        <v/>
      </c>
      <c r="N467" s="519"/>
    </row>
    <row r="468" spans="1:46" ht="18.75" customHeight="1">
      <c r="A468" s="23">
        <v>35</v>
      </c>
      <c r="B468" s="583"/>
      <c r="C468" s="150">
        <v>7101</v>
      </c>
      <c r="D468" s="589" t="s">
        <v>778</v>
      </c>
      <c r="E468" s="1380">
        <f>F468+G468+H468</f>
        <v>0</v>
      </c>
      <c r="F468" s="152"/>
      <c r="G468" s="153"/>
      <c r="H468" s="585">
        <v>0</v>
      </c>
      <c r="I468" s="152"/>
      <c r="J468" s="153"/>
      <c r="K468" s="585">
        <v>0</v>
      </c>
      <c r="L468" s="1380">
        <f>I468+J468+K468</f>
        <v>0</v>
      </c>
      <c r="M468" s="7" t="str">
        <f t="shared" si="108"/>
        <v/>
      </c>
      <c r="N468" s="519"/>
    </row>
    <row r="469" spans="1:46" ht="18.75" customHeight="1">
      <c r="A469" s="23">
        <v>40</v>
      </c>
      <c r="B469" s="583"/>
      <c r="C469" s="179">
        <v>7102</v>
      </c>
      <c r="D469" s="188" t="s">
        <v>779</v>
      </c>
      <c r="E469" s="1384">
        <f>F469+G469+H469</f>
        <v>0</v>
      </c>
      <c r="F469" s="173"/>
      <c r="G469" s="174"/>
      <c r="H469" s="587">
        <v>0</v>
      </c>
      <c r="I469" s="173"/>
      <c r="J469" s="174"/>
      <c r="K469" s="587">
        <v>0</v>
      </c>
      <c r="L469" s="1384">
        <f>I469+J469+K469</f>
        <v>0</v>
      </c>
      <c r="M469" s="7" t="str">
        <f t="shared" si="108"/>
        <v/>
      </c>
      <c r="N469" s="519"/>
    </row>
    <row r="470" spans="1:46" s="15" customFormat="1">
      <c r="A470" s="22">
        <v>45</v>
      </c>
      <c r="B470" s="578">
        <v>7200</v>
      </c>
      <c r="C470" s="1862" t="s">
        <v>2010</v>
      </c>
      <c r="D470" s="1862"/>
      <c r="E470" s="579">
        <f t="shared" ref="E470:L470" si="110">+E471+E472</f>
        <v>0</v>
      </c>
      <c r="F470" s="588">
        <f t="shared" si="110"/>
        <v>0</v>
      </c>
      <c r="G470" s="581">
        <f t="shared" si="110"/>
        <v>0</v>
      </c>
      <c r="H470" s="582">
        <f>+H471+H472</f>
        <v>0</v>
      </c>
      <c r="I470" s="588">
        <f t="shared" si="110"/>
        <v>0</v>
      </c>
      <c r="J470" s="581">
        <f t="shared" si="110"/>
        <v>0</v>
      </c>
      <c r="K470" s="582">
        <f t="shared" si="110"/>
        <v>0</v>
      </c>
      <c r="L470" s="579">
        <f t="shared" si="110"/>
        <v>0</v>
      </c>
      <c r="M470" s="7" t="str">
        <f t="shared" si="108"/>
        <v/>
      </c>
      <c r="N470" s="519"/>
    </row>
    <row r="471" spans="1:46" ht="18.75" customHeight="1">
      <c r="A471" s="23">
        <v>50</v>
      </c>
      <c r="B471" s="583"/>
      <c r="C471" s="590">
        <v>7201</v>
      </c>
      <c r="D471" s="591" t="s">
        <v>2011</v>
      </c>
      <c r="E471" s="1394">
        <f>F471+G471+H471</f>
        <v>0</v>
      </c>
      <c r="F471" s="152"/>
      <c r="G471" s="592"/>
      <c r="H471" s="585">
        <v>0</v>
      </c>
      <c r="I471" s="152"/>
      <c r="J471" s="592"/>
      <c r="K471" s="585">
        <v>0</v>
      </c>
      <c r="L471" s="1394">
        <f>I471+J471+K471</f>
        <v>0</v>
      </c>
      <c r="M471" s="7" t="str">
        <f t="shared" si="108"/>
        <v/>
      </c>
      <c r="N471" s="519"/>
    </row>
    <row r="472" spans="1:46" ht="18.75" customHeight="1">
      <c r="A472" s="23">
        <v>55</v>
      </c>
      <c r="B472" s="583"/>
      <c r="C472" s="162">
        <v>7202</v>
      </c>
      <c r="D472" s="593" t="s">
        <v>2012</v>
      </c>
      <c r="E472" s="1393">
        <f>F472+G472+H472</f>
        <v>0</v>
      </c>
      <c r="F472" s="173"/>
      <c r="G472" s="165"/>
      <c r="H472" s="587">
        <v>0</v>
      </c>
      <c r="I472" s="173"/>
      <c r="J472" s="165"/>
      <c r="K472" s="587">
        <v>0</v>
      </c>
      <c r="L472" s="1393">
        <f>I472+J472+K472</f>
        <v>0</v>
      </c>
      <c r="M472" s="7" t="str">
        <f t="shared" si="108"/>
        <v/>
      </c>
      <c r="N472" s="519"/>
    </row>
    <row r="473" spans="1:46" s="15" customFormat="1" ht="18.75" customHeight="1">
      <c r="A473" s="22">
        <v>60</v>
      </c>
      <c r="B473" s="578">
        <v>7300</v>
      </c>
      <c r="C473" s="1845" t="s">
        <v>780</v>
      </c>
      <c r="D473" s="1846"/>
      <c r="E473" s="579">
        <f t="shared" ref="E473:L473" si="111">SUM(E474:E479)</f>
        <v>0</v>
      </c>
      <c r="F473" s="588">
        <f t="shared" si="111"/>
        <v>0</v>
      </c>
      <c r="G473" s="594">
        <f t="shared" si="111"/>
        <v>0</v>
      </c>
      <c r="H473" s="582">
        <f>SUM(H474:H479)</f>
        <v>0</v>
      </c>
      <c r="I473" s="588">
        <f t="shared" si="111"/>
        <v>0</v>
      </c>
      <c r="J473" s="594">
        <f t="shared" si="111"/>
        <v>0</v>
      </c>
      <c r="K473" s="582">
        <f t="shared" si="111"/>
        <v>0</v>
      </c>
      <c r="L473" s="579">
        <f t="shared" si="111"/>
        <v>0</v>
      </c>
      <c r="M473" s="7" t="str">
        <f t="shared" si="108"/>
        <v/>
      </c>
      <c r="N473" s="519"/>
    </row>
    <row r="474" spans="1:46" ht="18.75" customHeight="1">
      <c r="A474" s="23">
        <v>65</v>
      </c>
      <c r="B474" s="149"/>
      <c r="C474" s="590">
        <v>7320</v>
      </c>
      <c r="D474" s="595" t="s">
        <v>781</v>
      </c>
      <c r="E474" s="1395">
        <f t="shared" ref="E474:E479" si="112">F474+G474+H474</f>
        <v>0</v>
      </c>
      <c r="F474" s="596"/>
      <c r="G474" s="153"/>
      <c r="H474" s="585">
        <v>0</v>
      </c>
      <c r="I474" s="596"/>
      <c r="J474" s="153"/>
      <c r="K474" s="585">
        <v>0</v>
      </c>
      <c r="L474" s="1395">
        <f t="shared" ref="L474:L479" si="113">I474+J474+K474</f>
        <v>0</v>
      </c>
      <c r="M474" s="7" t="str">
        <f t="shared" si="108"/>
        <v/>
      </c>
      <c r="N474" s="519"/>
    </row>
    <row r="475" spans="1:46" ht="31.5">
      <c r="A475" s="23">
        <v>85</v>
      </c>
      <c r="B475" s="149"/>
      <c r="C475" s="162">
        <v>7369</v>
      </c>
      <c r="D475" s="597" t="s">
        <v>782</v>
      </c>
      <c r="E475" s="1396">
        <f t="shared" si="112"/>
        <v>0</v>
      </c>
      <c r="F475" s="164"/>
      <c r="G475" s="451"/>
      <c r="H475" s="598">
        <v>0</v>
      </c>
      <c r="I475" s="164"/>
      <c r="J475" s="451"/>
      <c r="K475" s="598">
        <v>0</v>
      </c>
      <c r="L475" s="1396">
        <f t="shared" si="113"/>
        <v>0</v>
      </c>
      <c r="M475" s="7" t="str">
        <f t="shared" si="108"/>
        <v/>
      </c>
      <c r="N475" s="519"/>
    </row>
    <row r="476" spans="1:46" ht="31.5">
      <c r="A476" s="23">
        <v>90</v>
      </c>
      <c r="B476" s="149"/>
      <c r="C476" s="599">
        <v>7370</v>
      </c>
      <c r="D476" s="600" t="s">
        <v>783</v>
      </c>
      <c r="E476" s="1397">
        <f t="shared" si="112"/>
        <v>0</v>
      </c>
      <c r="F476" s="601"/>
      <c r="G476" s="602"/>
      <c r="H476" s="603">
        <v>0</v>
      </c>
      <c r="I476" s="601"/>
      <c r="J476" s="602"/>
      <c r="K476" s="603">
        <v>0</v>
      </c>
      <c r="L476" s="1397">
        <f t="shared" si="113"/>
        <v>0</v>
      </c>
      <c r="M476" s="7" t="str">
        <f t="shared" si="108"/>
        <v/>
      </c>
      <c r="N476" s="519"/>
    </row>
    <row r="477" spans="1:46" ht="18.75" customHeight="1">
      <c r="A477" s="23">
        <v>95</v>
      </c>
      <c r="B477" s="149"/>
      <c r="C477" s="590">
        <v>7391</v>
      </c>
      <c r="D477" s="604" t="s">
        <v>784</v>
      </c>
      <c r="E477" s="1394">
        <f t="shared" si="112"/>
        <v>0</v>
      </c>
      <c r="F477" s="596"/>
      <c r="G477" s="456"/>
      <c r="H477" s="586">
        <v>0</v>
      </c>
      <c r="I477" s="596"/>
      <c r="J477" s="456"/>
      <c r="K477" s="586">
        <v>0</v>
      </c>
      <c r="L477" s="1394">
        <f t="shared" si="113"/>
        <v>0</v>
      </c>
      <c r="M477" s="7" t="str">
        <f t="shared" si="108"/>
        <v/>
      </c>
      <c r="N477" s="519"/>
    </row>
    <row r="478" spans="1:46" ht="18.75" customHeight="1">
      <c r="A478" s="23">
        <v>100</v>
      </c>
      <c r="B478" s="149"/>
      <c r="C478" s="156">
        <v>7392</v>
      </c>
      <c r="D478" s="605" t="s">
        <v>785</v>
      </c>
      <c r="E478" s="1381">
        <f t="shared" si="112"/>
        <v>0</v>
      </c>
      <c r="F478" s="158"/>
      <c r="G478" s="159"/>
      <c r="H478" s="586">
        <v>0</v>
      </c>
      <c r="I478" s="158"/>
      <c r="J478" s="159"/>
      <c r="K478" s="586">
        <v>0</v>
      </c>
      <c r="L478" s="1381">
        <f t="shared" si="113"/>
        <v>0</v>
      </c>
      <c r="M478" s="7" t="str">
        <f t="shared" si="108"/>
        <v/>
      </c>
      <c r="N478" s="519"/>
    </row>
    <row r="479" spans="1:46" ht="18.75" customHeight="1">
      <c r="A479" s="23">
        <v>105</v>
      </c>
      <c r="B479" s="149"/>
      <c r="C479" s="162">
        <v>7393</v>
      </c>
      <c r="D479" s="182" t="s">
        <v>786</v>
      </c>
      <c r="E479" s="1393">
        <f t="shared" si="112"/>
        <v>0</v>
      </c>
      <c r="F479" s="164"/>
      <c r="G479" s="174"/>
      <c r="H479" s="587">
        <v>0</v>
      </c>
      <c r="I479" s="164"/>
      <c r="J479" s="174"/>
      <c r="K479" s="587">
        <v>0</v>
      </c>
      <c r="L479" s="1393">
        <f t="shared" si="113"/>
        <v>0</v>
      </c>
      <c r="M479" s="7" t="str">
        <f t="shared" si="108"/>
        <v/>
      </c>
      <c r="N479" s="519"/>
    </row>
    <row r="480" spans="1:46" s="46" customFormat="1" ht="18.75" customHeight="1">
      <c r="A480" s="26">
        <v>110</v>
      </c>
      <c r="B480" s="578">
        <v>7900</v>
      </c>
      <c r="C480" s="1863" t="s">
        <v>787</v>
      </c>
      <c r="D480" s="1864"/>
      <c r="E480" s="606">
        <f t="shared" ref="E480:L480" si="114">+E481+E482</f>
        <v>0</v>
      </c>
      <c r="F480" s="607">
        <f t="shared" si="114"/>
        <v>0</v>
      </c>
      <c r="G480" s="608">
        <f t="shared" si="114"/>
        <v>0</v>
      </c>
      <c r="H480" s="582">
        <f>+H481+H482</f>
        <v>0</v>
      </c>
      <c r="I480" s="607">
        <f t="shared" si="114"/>
        <v>0</v>
      </c>
      <c r="J480" s="608">
        <f t="shared" si="114"/>
        <v>0</v>
      </c>
      <c r="K480" s="582">
        <f t="shared" si="114"/>
        <v>0</v>
      </c>
      <c r="L480" s="606">
        <f t="shared" si="114"/>
        <v>0</v>
      </c>
      <c r="M480" s="7" t="str">
        <f t="shared" si="108"/>
        <v/>
      </c>
      <c r="N480" s="519"/>
      <c r="O480" s="48"/>
      <c r="P480" s="48"/>
      <c r="Q480" s="49"/>
      <c r="R480" s="48"/>
      <c r="S480" s="48"/>
      <c r="T480" s="49"/>
      <c r="U480" s="50"/>
      <c r="V480" s="50"/>
      <c r="W480" s="51"/>
      <c r="X480" s="50"/>
      <c r="Y480" s="50"/>
      <c r="Z480" s="51"/>
      <c r="AA480" s="50"/>
      <c r="AB480" s="50"/>
      <c r="AC480" s="52"/>
      <c r="AD480" s="50"/>
      <c r="AE480" s="50"/>
      <c r="AF480" s="51"/>
      <c r="AG480" s="50"/>
      <c r="AH480" s="50"/>
      <c r="AI480" s="51"/>
      <c r="AJ480" s="50"/>
      <c r="AK480" s="51"/>
      <c r="AL480" s="52"/>
      <c r="AM480" s="51"/>
      <c r="AN480" s="51"/>
      <c r="AO480" s="50"/>
      <c r="AP480" s="50"/>
      <c r="AQ480" s="51"/>
      <c r="AR480" s="50"/>
      <c r="AT480" s="50"/>
    </row>
    <row r="481" spans="1:232" s="58" customFormat="1" ht="18.75" customHeight="1">
      <c r="A481" s="53">
        <v>115</v>
      </c>
      <c r="B481" s="149"/>
      <c r="C481" s="609">
        <v>7901</v>
      </c>
      <c r="D481" s="610" t="s">
        <v>788</v>
      </c>
      <c r="E481" s="1394">
        <f>F481+G481+H481</f>
        <v>0</v>
      </c>
      <c r="F481" s="1629">
        <v>0</v>
      </c>
      <c r="G481" s="1629">
        <v>0</v>
      </c>
      <c r="H481" s="585">
        <v>0</v>
      </c>
      <c r="I481" s="1629">
        <v>0</v>
      </c>
      <c r="J481" s="1629">
        <v>0</v>
      </c>
      <c r="K481" s="585">
        <v>0</v>
      </c>
      <c r="L481" s="1394">
        <f>I481+J481+K481</f>
        <v>0</v>
      </c>
      <c r="M481" s="7" t="str">
        <f t="shared" si="108"/>
        <v/>
      </c>
      <c r="N481" s="519"/>
      <c r="O481" s="54"/>
      <c r="P481" s="55"/>
      <c r="Q481" s="54"/>
      <c r="R481" s="54"/>
      <c r="S481" s="55"/>
      <c r="T481" s="54"/>
      <c r="U481" s="54"/>
      <c r="V481" s="55"/>
      <c r="W481" s="54"/>
      <c r="X481" s="54"/>
      <c r="Y481" s="55"/>
      <c r="Z481" s="54"/>
      <c r="AA481" s="54"/>
      <c r="AB481" s="56"/>
      <c r="AC481" s="54"/>
      <c r="AD481" s="54"/>
      <c r="AE481" s="55"/>
      <c r="AF481" s="54"/>
      <c r="AG481" s="54"/>
      <c r="AH481" s="55"/>
      <c r="AI481" s="54"/>
      <c r="AJ481" s="55"/>
      <c r="AK481" s="56"/>
      <c r="AL481" s="55"/>
      <c r="AM481" s="55"/>
      <c r="AN481" s="54"/>
      <c r="AO481" s="54"/>
      <c r="AP481" s="55"/>
      <c r="AQ481" s="54"/>
      <c r="AR481" s="57"/>
      <c r="AS481" s="54"/>
      <c r="AT481" s="57"/>
      <c r="AU481" s="57"/>
      <c r="AV481" s="57"/>
      <c r="AW481" s="57"/>
      <c r="AX481" s="57"/>
      <c r="AY481" s="57"/>
      <c r="AZ481" s="57"/>
      <c r="BA481" s="57"/>
      <c r="BB481" s="57"/>
      <c r="BC481" s="57"/>
      <c r="BD481" s="57"/>
      <c r="BE481" s="57"/>
      <c r="BF481" s="57"/>
      <c r="BG481" s="57"/>
      <c r="BH481" s="57"/>
      <c r="BI481" s="57"/>
      <c r="BJ481" s="57"/>
      <c r="BK481" s="57"/>
      <c r="BL481" s="57"/>
      <c r="BM481" s="57"/>
      <c r="BN481" s="57"/>
      <c r="BO481" s="57"/>
      <c r="BP481" s="57"/>
      <c r="BQ481" s="57"/>
      <c r="BR481" s="57"/>
      <c r="BS481" s="57"/>
      <c r="BT481" s="57"/>
      <c r="BU481" s="57"/>
      <c r="BV481" s="57"/>
      <c r="BW481" s="57"/>
      <c r="BX481" s="57"/>
      <c r="BY481" s="57"/>
      <c r="BZ481" s="57"/>
      <c r="CA481" s="57"/>
      <c r="CB481" s="57"/>
      <c r="CC481" s="57"/>
      <c r="CD481" s="57"/>
      <c r="CE481" s="57"/>
      <c r="CF481" s="57"/>
      <c r="CG481" s="57"/>
      <c r="CH481" s="57"/>
      <c r="CI481" s="57"/>
      <c r="CJ481" s="57"/>
      <c r="CK481" s="57"/>
      <c r="CL481" s="57"/>
      <c r="CM481" s="57"/>
      <c r="CN481" s="57"/>
      <c r="CO481" s="57"/>
      <c r="CP481" s="57"/>
      <c r="CQ481" s="57"/>
      <c r="CR481" s="57"/>
      <c r="CS481" s="57"/>
      <c r="CT481" s="57"/>
      <c r="CU481" s="57"/>
      <c r="CV481" s="57"/>
      <c r="CW481" s="57"/>
      <c r="CX481" s="57"/>
      <c r="CY481" s="57"/>
      <c r="CZ481" s="57"/>
      <c r="DA481" s="57"/>
      <c r="DB481" s="57"/>
      <c r="DC481" s="57"/>
      <c r="DD481" s="57"/>
      <c r="DE481" s="57"/>
      <c r="DF481" s="57"/>
      <c r="DG481" s="57"/>
      <c r="DH481" s="57"/>
      <c r="DI481" s="57"/>
      <c r="DJ481" s="57"/>
      <c r="DK481" s="57"/>
      <c r="DL481" s="57"/>
      <c r="DM481" s="57"/>
      <c r="DN481" s="57"/>
      <c r="DO481" s="57"/>
      <c r="DP481" s="57"/>
      <c r="DQ481" s="57"/>
      <c r="DR481" s="57"/>
      <c r="DS481" s="57"/>
      <c r="DT481" s="57"/>
      <c r="DU481" s="57"/>
      <c r="DV481" s="57"/>
      <c r="DW481" s="57"/>
      <c r="DX481" s="57"/>
      <c r="DY481" s="57"/>
      <c r="DZ481" s="57"/>
      <c r="EA481" s="57"/>
      <c r="EB481" s="57"/>
      <c r="EC481" s="57"/>
      <c r="ED481" s="57"/>
      <c r="EE481" s="57"/>
      <c r="EF481" s="57"/>
      <c r="EG481" s="57"/>
      <c r="EH481" s="57"/>
      <c r="EI481" s="57"/>
      <c r="EJ481" s="57"/>
      <c r="EK481" s="57"/>
      <c r="EL481" s="57"/>
      <c r="EM481" s="57"/>
      <c r="EN481" s="57"/>
      <c r="EO481" s="57"/>
      <c r="EP481" s="57"/>
      <c r="EQ481" s="57"/>
      <c r="ER481" s="57"/>
      <c r="ES481" s="57"/>
      <c r="ET481" s="57"/>
      <c r="EU481" s="57"/>
      <c r="EV481" s="57"/>
      <c r="EW481" s="57"/>
      <c r="EX481" s="57"/>
      <c r="EY481" s="57"/>
      <c r="EZ481" s="57"/>
      <c r="FA481" s="57"/>
      <c r="FB481" s="57"/>
      <c r="FC481" s="57"/>
      <c r="FD481" s="57"/>
      <c r="FE481" s="57"/>
      <c r="FF481" s="57"/>
      <c r="FG481" s="57"/>
      <c r="FH481" s="57"/>
      <c r="FI481" s="57"/>
      <c r="FJ481" s="57"/>
      <c r="FK481" s="57"/>
      <c r="FL481" s="57"/>
      <c r="FM481" s="57"/>
      <c r="FN481" s="57"/>
      <c r="FO481" s="57"/>
      <c r="FP481" s="57"/>
      <c r="FQ481" s="57"/>
      <c r="FR481" s="57"/>
      <c r="FS481" s="57"/>
      <c r="FT481" s="57"/>
      <c r="FU481" s="57"/>
      <c r="FV481" s="57"/>
      <c r="FW481" s="57"/>
      <c r="FX481" s="57"/>
      <c r="FY481" s="57"/>
      <c r="FZ481" s="57"/>
      <c r="GA481" s="57"/>
      <c r="GB481" s="57"/>
      <c r="GC481" s="57"/>
      <c r="GD481" s="57"/>
      <c r="GE481" s="57"/>
      <c r="GF481" s="57"/>
      <c r="GG481" s="57"/>
      <c r="GH481" s="57"/>
      <c r="GI481" s="57"/>
      <c r="GJ481" s="57"/>
      <c r="GK481" s="57"/>
      <c r="GL481" s="57"/>
      <c r="GM481" s="57"/>
      <c r="GN481" s="57"/>
      <c r="GO481" s="57"/>
      <c r="GP481" s="57"/>
      <c r="GQ481" s="57"/>
      <c r="GR481" s="57"/>
      <c r="GS481" s="57"/>
      <c r="GT481" s="57"/>
      <c r="GU481" s="57"/>
      <c r="GV481" s="57"/>
      <c r="GW481" s="57"/>
      <c r="GX481" s="57"/>
      <c r="GY481" s="57"/>
      <c r="GZ481" s="57"/>
      <c r="HA481" s="57"/>
      <c r="HB481" s="57"/>
      <c r="HC481" s="57"/>
      <c r="HD481" s="57"/>
      <c r="HE481" s="57"/>
      <c r="HF481" s="57"/>
      <c r="HG481" s="57"/>
      <c r="HH481" s="57"/>
      <c r="HI481" s="57"/>
      <c r="HJ481" s="57"/>
      <c r="HK481" s="57"/>
      <c r="HL481" s="57"/>
      <c r="HM481" s="57"/>
      <c r="HN481" s="57"/>
      <c r="HO481" s="57"/>
      <c r="HP481" s="57"/>
      <c r="HQ481" s="57"/>
      <c r="HR481" s="57"/>
      <c r="HS481" s="57"/>
      <c r="HT481" s="57"/>
      <c r="HU481" s="57"/>
      <c r="HV481" s="57"/>
      <c r="HW481" s="57"/>
      <c r="HX481" s="57"/>
    </row>
    <row r="482" spans="1:232" s="58" customFormat="1" ht="18.75" customHeight="1">
      <c r="A482" s="53">
        <v>120</v>
      </c>
      <c r="B482" s="149"/>
      <c r="C482" s="611">
        <v>7902</v>
      </c>
      <c r="D482" s="612" t="s">
        <v>789</v>
      </c>
      <c r="E482" s="1393">
        <f>F482+G482+H482</f>
        <v>0</v>
      </c>
      <c r="F482" s="1629">
        <v>0</v>
      </c>
      <c r="G482" s="1629">
        <v>0</v>
      </c>
      <c r="H482" s="587">
        <v>0</v>
      </c>
      <c r="I482" s="1629">
        <v>0</v>
      </c>
      <c r="J482" s="1629">
        <v>0</v>
      </c>
      <c r="K482" s="587">
        <v>0</v>
      </c>
      <c r="L482" s="1393">
        <f>I482+J482+K482</f>
        <v>0</v>
      </c>
      <c r="M482" s="7" t="str">
        <f t="shared" si="108"/>
        <v/>
      </c>
      <c r="N482" s="519"/>
      <c r="O482" s="54"/>
      <c r="P482" s="55"/>
      <c r="Q482" s="54"/>
      <c r="R482" s="54"/>
      <c r="S482" s="55"/>
      <c r="T482" s="54"/>
      <c r="U482" s="54"/>
      <c r="V482" s="55"/>
      <c r="W482" s="54"/>
      <c r="X482" s="54"/>
      <c r="Y482" s="55"/>
      <c r="Z482" s="54"/>
      <c r="AA482" s="54"/>
      <c r="AB482" s="56"/>
      <c r="AC482" s="54"/>
      <c r="AD482" s="54"/>
      <c r="AE482" s="55"/>
      <c r="AF482" s="54"/>
      <c r="AG482" s="54"/>
      <c r="AH482" s="55"/>
      <c r="AI482" s="54"/>
      <c r="AJ482" s="55"/>
      <c r="AK482" s="56"/>
      <c r="AL482" s="55"/>
      <c r="AM482" s="55"/>
      <c r="AN482" s="54"/>
      <c r="AO482" s="54"/>
      <c r="AP482" s="55"/>
      <c r="AQ482" s="54"/>
      <c r="AR482" s="57"/>
      <c r="AS482" s="54"/>
      <c r="AT482" s="57"/>
      <c r="AU482" s="57"/>
      <c r="AV482" s="57"/>
      <c r="AW482" s="57"/>
      <c r="AX482" s="57"/>
      <c r="AY482" s="57"/>
      <c r="AZ482" s="57"/>
      <c r="BA482" s="57"/>
      <c r="BB482" s="57"/>
      <c r="BC482" s="57"/>
      <c r="BD482" s="57"/>
      <c r="BE482" s="57"/>
      <c r="BF482" s="57"/>
      <c r="BG482" s="57"/>
      <c r="BH482" s="57"/>
      <c r="BI482" s="57"/>
      <c r="BJ482" s="57"/>
      <c r="BK482" s="57"/>
      <c r="BL482" s="57"/>
      <c r="BM482" s="57"/>
      <c r="BN482" s="57"/>
      <c r="BO482" s="57"/>
      <c r="BP482" s="57"/>
      <c r="BQ482" s="57"/>
      <c r="BR482" s="57"/>
      <c r="BS482" s="57"/>
      <c r="BT482" s="57"/>
      <c r="BU482" s="57"/>
      <c r="BV482" s="57"/>
      <c r="BW482" s="57"/>
      <c r="BX482" s="57"/>
      <c r="BY482" s="57"/>
      <c r="BZ482" s="57"/>
      <c r="CA482" s="57"/>
      <c r="CB482" s="57"/>
      <c r="CC482" s="57"/>
      <c r="CD482" s="57"/>
      <c r="CE482" s="57"/>
      <c r="CF482" s="57"/>
      <c r="CG482" s="57"/>
      <c r="CH482" s="57"/>
      <c r="CI482" s="57"/>
      <c r="CJ482" s="57"/>
      <c r="CK482" s="57"/>
      <c r="CL482" s="57"/>
      <c r="CM482" s="57"/>
      <c r="CN482" s="57"/>
      <c r="CO482" s="57"/>
      <c r="CP482" s="57"/>
      <c r="CQ482" s="57"/>
      <c r="CR482" s="57"/>
      <c r="CS482" s="57"/>
      <c r="CT482" s="57"/>
      <c r="CU482" s="57"/>
      <c r="CV482" s="57"/>
      <c r="CW482" s="57"/>
      <c r="CX482" s="57"/>
      <c r="CY482" s="57"/>
      <c r="CZ482" s="57"/>
      <c r="DA482" s="57"/>
      <c r="DB482" s="57"/>
      <c r="DC482" s="57"/>
      <c r="DD482" s="57"/>
      <c r="DE482" s="57"/>
      <c r="DF482" s="57"/>
      <c r="DG482" s="57"/>
      <c r="DH482" s="57"/>
      <c r="DI482" s="57"/>
      <c r="DJ482" s="57"/>
      <c r="DK482" s="57"/>
      <c r="DL482" s="57"/>
      <c r="DM482" s="57"/>
      <c r="DN482" s="57"/>
      <c r="DO482" s="57"/>
      <c r="DP482" s="57"/>
      <c r="DQ482" s="57"/>
      <c r="DR482" s="57"/>
      <c r="DS482" s="57"/>
      <c r="DT482" s="57"/>
      <c r="DU482" s="57"/>
      <c r="DV482" s="57"/>
      <c r="DW482" s="57"/>
      <c r="DX482" s="57"/>
      <c r="DY482" s="57"/>
      <c r="DZ482" s="57"/>
      <c r="EA482" s="57"/>
      <c r="EB482" s="57"/>
      <c r="EC482" s="57"/>
      <c r="ED482" s="57"/>
      <c r="EE482" s="57"/>
      <c r="EF482" s="57"/>
      <c r="EG482" s="57"/>
      <c r="EH482" s="57"/>
      <c r="EI482" s="57"/>
      <c r="EJ482" s="57"/>
      <c r="EK482" s="57"/>
      <c r="EL482" s="57"/>
      <c r="EM482" s="57"/>
      <c r="EN482" s="57"/>
      <c r="EO482" s="57"/>
      <c r="EP482" s="57"/>
      <c r="EQ482" s="57"/>
      <c r="ER482" s="57"/>
      <c r="ES482" s="57"/>
      <c r="ET482" s="57"/>
      <c r="EU482" s="57"/>
      <c r="EV482" s="57"/>
      <c r="EW482" s="57"/>
      <c r="EX482" s="57"/>
      <c r="EY482" s="57"/>
      <c r="EZ482" s="57"/>
      <c r="FA482" s="57"/>
      <c r="FB482" s="57"/>
      <c r="FC482" s="57"/>
      <c r="FD482" s="57"/>
      <c r="FE482" s="57"/>
      <c r="FF482" s="57"/>
      <c r="FG482" s="57"/>
      <c r="FH482" s="57"/>
      <c r="FI482" s="57"/>
      <c r="FJ482" s="57"/>
      <c r="FK482" s="57"/>
      <c r="FL482" s="57"/>
      <c r="FM482" s="57"/>
      <c r="FN482" s="57"/>
      <c r="FO482" s="57"/>
      <c r="FP482" s="57"/>
      <c r="FQ482" s="57"/>
      <c r="FR482" s="57"/>
      <c r="FS482" s="57"/>
      <c r="FT482" s="57"/>
      <c r="FU482" s="57"/>
      <c r="FV482" s="57"/>
      <c r="FW482" s="57"/>
      <c r="FX482" s="57"/>
      <c r="FY482" s="57"/>
      <c r="FZ482" s="57"/>
      <c r="GA482" s="57"/>
      <c r="GB482" s="57"/>
      <c r="GC482" s="57"/>
      <c r="GD482" s="57"/>
      <c r="GE482" s="57"/>
      <c r="GF482" s="57"/>
      <c r="GG482" s="57"/>
      <c r="GH482" s="57"/>
      <c r="GI482" s="57"/>
      <c r="GJ482" s="57"/>
      <c r="GK482" s="57"/>
      <c r="GL482" s="57"/>
      <c r="GM482" s="57"/>
      <c r="GN482" s="57"/>
      <c r="GO482" s="57"/>
      <c r="GP482" s="57"/>
      <c r="GQ482" s="57"/>
      <c r="GR482" s="57"/>
      <c r="GS482" s="57"/>
      <c r="GT482" s="57"/>
      <c r="GU482" s="57"/>
      <c r="GV482" s="57"/>
      <c r="GW482" s="57"/>
      <c r="GX482" s="57"/>
      <c r="GY482" s="57"/>
      <c r="GZ482" s="57"/>
      <c r="HA482" s="57"/>
      <c r="HB482" s="57"/>
      <c r="HC482" s="57"/>
      <c r="HD482" s="57"/>
      <c r="HE482" s="57"/>
      <c r="HF482" s="57"/>
      <c r="HG482" s="57"/>
      <c r="HH482" s="57"/>
      <c r="HI482" s="57"/>
      <c r="HJ482" s="57"/>
      <c r="HK482" s="57"/>
      <c r="HL482" s="57"/>
      <c r="HM482" s="57"/>
      <c r="HN482" s="57"/>
      <c r="HO482" s="57"/>
      <c r="HP482" s="57"/>
      <c r="HQ482" s="57"/>
      <c r="HR482" s="57"/>
      <c r="HS482" s="57"/>
      <c r="HT482" s="57"/>
      <c r="HU482" s="57"/>
      <c r="HV482" s="57"/>
      <c r="HW482" s="57"/>
      <c r="HX482" s="57"/>
    </row>
    <row r="483" spans="1:232" s="15" customFormat="1" ht="18.75" customHeight="1">
      <c r="A483" s="22">
        <v>125</v>
      </c>
      <c r="B483" s="578">
        <v>8000</v>
      </c>
      <c r="C483" s="1851" t="s">
        <v>939</v>
      </c>
      <c r="D483" s="1851"/>
      <c r="E483" s="579">
        <f t="shared" ref="E483:L483" si="115">SUM(E484:E498)</f>
        <v>0</v>
      </c>
      <c r="F483" s="588">
        <f t="shared" si="115"/>
        <v>0</v>
      </c>
      <c r="G483" s="581">
        <f t="shared" si="115"/>
        <v>0</v>
      </c>
      <c r="H483" s="582">
        <f>SUM(H484:H498)</f>
        <v>0</v>
      </c>
      <c r="I483" s="588">
        <f t="shared" si="115"/>
        <v>0</v>
      </c>
      <c r="J483" s="581">
        <f t="shared" si="115"/>
        <v>0</v>
      </c>
      <c r="K483" s="582">
        <f t="shared" si="115"/>
        <v>0</v>
      </c>
      <c r="L483" s="579">
        <f t="shared" si="115"/>
        <v>0</v>
      </c>
      <c r="M483" s="7" t="str">
        <f t="shared" si="108"/>
        <v/>
      </c>
      <c r="N483" s="519"/>
    </row>
    <row r="484" spans="1:232" ht="18.75" customHeight="1">
      <c r="A484" s="23">
        <v>130</v>
      </c>
      <c r="B484" s="171"/>
      <c r="C484" s="590">
        <v>8011</v>
      </c>
      <c r="D484" s="613" t="s">
        <v>790</v>
      </c>
      <c r="E484" s="1394">
        <f t="shared" ref="E484:E498" si="116">F484+G484+H484</f>
        <v>0</v>
      </c>
      <c r="F484" s="596"/>
      <c r="G484" s="592"/>
      <c r="H484" s="585">
        <v>0</v>
      </c>
      <c r="I484" s="596"/>
      <c r="J484" s="592"/>
      <c r="K484" s="585">
        <v>0</v>
      </c>
      <c r="L484" s="1394">
        <f t="shared" ref="L484:L498" si="117">I484+J484+K484</f>
        <v>0</v>
      </c>
      <c r="M484" s="7" t="str">
        <f t="shared" si="108"/>
        <v/>
      </c>
      <c r="N484" s="519"/>
    </row>
    <row r="485" spans="1:232" ht="18.75" customHeight="1">
      <c r="A485" s="23">
        <v>135</v>
      </c>
      <c r="B485" s="171"/>
      <c r="C485" s="156">
        <v>8012</v>
      </c>
      <c r="D485" s="157" t="s">
        <v>791</v>
      </c>
      <c r="E485" s="1381">
        <f t="shared" si="116"/>
        <v>0</v>
      </c>
      <c r="F485" s="158"/>
      <c r="G485" s="159"/>
      <c r="H485" s="586">
        <v>0</v>
      </c>
      <c r="I485" s="158"/>
      <c r="J485" s="159"/>
      <c r="K485" s="586">
        <v>0</v>
      </c>
      <c r="L485" s="1381">
        <f t="shared" si="117"/>
        <v>0</v>
      </c>
      <c r="M485" s="7" t="str">
        <f t="shared" si="108"/>
        <v/>
      </c>
      <c r="N485" s="519"/>
    </row>
    <row r="486" spans="1:232" ht="18.75" customHeight="1">
      <c r="A486" s="23">
        <v>140</v>
      </c>
      <c r="B486" s="171"/>
      <c r="C486" s="156">
        <v>8017</v>
      </c>
      <c r="D486" s="157" t="s">
        <v>792</v>
      </c>
      <c r="E486" s="1381">
        <f t="shared" si="116"/>
        <v>0</v>
      </c>
      <c r="F486" s="158"/>
      <c r="G486" s="159"/>
      <c r="H486" s="586">
        <v>0</v>
      </c>
      <c r="I486" s="158"/>
      <c r="J486" s="159"/>
      <c r="K486" s="586">
        <v>0</v>
      </c>
      <c r="L486" s="1381">
        <f t="shared" si="117"/>
        <v>0</v>
      </c>
      <c r="M486" s="7" t="str">
        <f t="shared" si="108"/>
        <v/>
      </c>
      <c r="N486" s="519"/>
    </row>
    <row r="487" spans="1:232" ht="18.75" customHeight="1">
      <c r="A487" s="23">
        <v>145</v>
      </c>
      <c r="B487" s="171"/>
      <c r="C487" s="162">
        <v>8018</v>
      </c>
      <c r="D487" s="182" t="s">
        <v>793</v>
      </c>
      <c r="E487" s="1393">
        <f t="shared" si="116"/>
        <v>0</v>
      </c>
      <c r="F487" s="164"/>
      <c r="G487" s="451"/>
      <c r="H487" s="598">
        <v>0</v>
      </c>
      <c r="I487" s="164"/>
      <c r="J487" s="451"/>
      <c r="K487" s="598">
        <v>0</v>
      </c>
      <c r="L487" s="1393">
        <f t="shared" si="117"/>
        <v>0</v>
      </c>
      <c r="M487" s="7" t="str">
        <f t="shared" si="108"/>
        <v/>
      </c>
      <c r="N487" s="519"/>
    </row>
    <row r="488" spans="1:232" ht="18.75" customHeight="1">
      <c r="A488" s="23">
        <v>150</v>
      </c>
      <c r="B488" s="171"/>
      <c r="C488" s="453">
        <v>8031</v>
      </c>
      <c r="D488" s="454" t="s">
        <v>794</v>
      </c>
      <c r="E488" s="1383">
        <f t="shared" si="116"/>
        <v>0</v>
      </c>
      <c r="F488" s="455"/>
      <c r="G488" s="456"/>
      <c r="H488" s="586">
        <v>0</v>
      </c>
      <c r="I488" s="455"/>
      <c r="J488" s="456"/>
      <c r="K488" s="586">
        <v>0</v>
      </c>
      <c r="L488" s="1383">
        <f t="shared" si="117"/>
        <v>0</v>
      </c>
      <c r="M488" s="7" t="str">
        <f t="shared" si="108"/>
        <v/>
      </c>
      <c r="N488" s="519"/>
    </row>
    <row r="489" spans="1:232" ht="18.75" customHeight="1">
      <c r="A489" s="23">
        <v>155</v>
      </c>
      <c r="B489" s="171"/>
      <c r="C489" s="156">
        <v>8032</v>
      </c>
      <c r="D489" s="157" t="s">
        <v>795</v>
      </c>
      <c r="E489" s="1381">
        <f t="shared" si="116"/>
        <v>0</v>
      </c>
      <c r="F489" s="158"/>
      <c r="G489" s="159"/>
      <c r="H489" s="586">
        <v>0</v>
      </c>
      <c r="I489" s="158"/>
      <c r="J489" s="159"/>
      <c r="K489" s="586">
        <v>0</v>
      </c>
      <c r="L489" s="1381">
        <f t="shared" si="117"/>
        <v>0</v>
      </c>
      <c r="M489" s="7" t="str">
        <f t="shared" si="108"/>
        <v/>
      </c>
      <c r="N489" s="519"/>
    </row>
    <row r="490" spans="1:232" ht="18.75" customHeight="1">
      <c r="A490" s="23">
        <v>175</v>
      </c>
      <c r="B490" s="171"/>
      <c r="C490" s="156">
        <v>8037</v>
      </c>
      <c r="D490" s="157" t="s">
        <v>796</v>
      </c>
      <c r="E490" s="1381">
        <f t="shared" si="116"/>
        <v>0</v>
      </c>
      <c r="F490" s="158"/>
      <c r="G490" s="159"/>
      <c r="H490" s="586">
        <v>0</v>
      </c>
      <c r="I490" s="158"/>
      <c r="J490" s="159"/>
      <c r="K490" s="586">
        <v>0</v>
      </c>
      <c r="L490" s="1381">
        <f t="shared" si="117"/>
        <v>0</v>
      </c>
      <c r="M490" s="7" t="str">
        <f t="shared" si="108"/>
        <v/>
      </c>
      <c r="N490" s="519"/>
    </row>
    <row r="491" spans="1:232" ht="18.75" customHeight="1">
      <c r="A491" s="23">
        <v>180</v>
      </c>
      <c r="B491" s="171"/>
      <c r="C491" s="448">
        <v>8038</v>
      </c>
      <c r="D491" s="449" t="s">
        <v>292</v>
      </c>
      <c r="E491" s="1382">
        <f t="shared" si="116"/>
        <v>0</v>
      </c>
      <c r="F491" s="450"/>
      <c r="G491" s="451"/>
      <c r="H491" s="598">
        <v>0</v>
      </c>
      <c r="I491" s="450"/>
      <c r="J491" s="451"/>
      <c r="K491" s="598">
        <v>0</v>
      </c>
      <c r="L491" s="1382">
        <f t="shared" si="117"/>
        <v>0</v>
      </c>
      <c r="M491" s="7" t="str">
        <f t="shared" si="108"/>
        <v/>
      </c>
      <c r="N491" s="519"/>
    </row>
    <row r="492" spans="1:232" ht="18.75" customHeight="1">
      <c r="A492" s="23">
        <v>185</v>
      </c>
      <c r="B492" s="171"/>
      <c r="C492" s="453">
        <v>8051</v>
      </c>
      <c r="D492" s="468" t="s">
        <v>940</v>
      </c>
      <c r="E492" s="1383">
        <f t="shared" si="116"/>
        <v>0</v>
      </c>
      <c r="F492" s="455"/>
      <c r="G492" s="456"/>
      <c r="H492" s="586">
        <v>0</v>
      </c>
      <c r="I492" s="455"/>
      <c r="J492" s="456"/>
      <c r="K492" s="586">
        <v>0</v>
      </c>
      <c r="L492" s="1383">
        <f t="shared" si="117"/>
        <v>0</v>
      </c>
      <c r="M492" s="7" t="str">
        <f t="shared" si="108"/>
        <v/>
      </c>
      <c r="N492" s="519"/>
    </row>
    <row r="493" spans="1:232" ht="18.75" customHeight="1">
      <c r="A493" s="23">
        <v>190</v>
      </c>
      <c r="B493" s="171"/>
      <c r="C493" s="156">
        <v>8052</v>
      </c>
      <c r="D493" s="197" t="s">
        <v>941</v>
      </c>
      <c r="E493" s="1381">
        <f t="shared" si="116"/>
        <v>0</v>
      </c>
      <c r="F493" s="158"/>
      <c r="G493" s="159"/>
      <c r="H493" s="586">
        <v>0</v>
      </c>
      <c r="I493" s="158"/>
      <c r="J493" s="159"/>
      <c r="K493" s="586">
        <v>0</v>
      </c>
      <c r="L493" s="1381">
        <f t="shared" si="117"/>
        <v>0</v>
      </c>
      <c r="M493" s="7" t="str">
        <f t="shared" si="108"/>
        <v/>
      </c>
      <c r="N493" s="519"/>
    </row>
    <row r="494" spans="1:232" ht="18.75" customHeight="1">
      <c r="A494" s="23">
        <v>195</v>
      </c>
      <c r="B494" s="171"/>
      <c r="C494" s="156">
        <v>8057</v>
      </c>
      <c r="D494" s="197" t="s">
        <v>942</v>
      </c>
      <c r="E494" s="1381">
        <f t="shared" si="116"/>
        <v>0</v>
      </c>
      <c r="F494" s="158"/>
      <c r="G494" s="159"/>
      <c r="H494" s="586">
        <v>0</v>
      </c>
      <c r="I494" s="158"/>
      <c r="J494" s="159"/>
      <c r="K494" s="586">
        <v>0</v>
      </c>
      <c r="L494" s="1381">
        <f t="shared" si="117"/>
        <v>0</v>
      </c>
      <c r="M494" s="7" t="str">
        <f t="shared" si="108"/>
        <v/>
      </c>
      <c r="N494" s="519"/>
    </row>
    <row r="495" spans="1:232" ht="18.75" customHeight="1">
      <c r="A495" s="23">
        <v>200</v>
      </c>
      <c r="B495" s="171"/>
      <c r="C495" s="448">
        <v>8058</v>
      </c>
      <c r="D495" s="469" t="s">
        <v>943</v>
      </c>
      <c r="E495" s="1382">
        <f t="shared" si="116"/>
        <v>0</v>
      </c>
      <c r="F495" s="450"/>
      <c r="G495" s="451"/>
      <c r="H495" s="598">
        <v>0</v>
      </c>
      <c r="I495" s="450"/>
      <c r="J495" s="451"/>
      <c r="K495" s="598">
        <v>0</v>
      </c>
      <c r="L495" s="1382">
        <f t="shared" si="117"/>
        <v>0</v>
      </c>
      <c r="M495" s="7" t="str">
        <f t="shared" si="108"/>
        <v/>
      </c>
      <c r="N495" s="519"/>
    </row>
    <row r="496" spans="1:232" ht="18.75" customHeight="1">
      <c r="A496" s="23">
        <v>205</v>
      </c>
      <c r="B496" s="171"/>
      <c r="C496" s="599">
        <v>8080</v>
      </c>
      <c r="D496" s="614" t="s">
        <v>123</v>
      </c>
      <c r="E496" s="1398">
        <f t="shared" si="116"/>
        <v>0</v>
      </c>
      <c r="F496" s="1633">
        <v>0</v>
      </c>
      <c r="G496" s="1633">
        <v>0</v>
      </c>
      <c r="H496" s="603">
        <v>0</v>
      </c>
      <c r="I496" s="1633">
        <v>0</v>
      </c>
      <c r="J496" s="1633">
        <v>0</v>
      </c>
      <c r="K496" s="603">
        <v>0</v>
      </c>
      <c r="L496" s="1398">
        <f t="shared" si="117"/>
        <v>0</v>
      </c>
      <c r="M496" s="7" t="str">
        <f t="shared" si="108"/>
        <v/>
      </c>
      <c r="N496" s="519"/>
    </row>
    <row r="497" spans="1:14" ht="18.75" customHeight="1">
      <c r="A497" s="23">
        <v>210</v>
      </c>
      <c r="B497" s="171"/>
      <c r="C497" s="590">
        <v>8097</v>
      </c>
      <c r="D497" s="604" t="s">
        <v>293</v>
      </c>
      <c r="E497" s="1394">
        <f t="shared" si="116"/>
        <v>0</v>
      </c>
      <c r="F497" s="1633">
        <v>0</v>
      </c>
      <c r="G497" s="1633">
        <v>0</v>
      </c>
      <c r="H497" s="586">
        <v>0</v>
      </c>
      <c r="I497" s="1633">
        <v>0</v>
      </c>
      <c r="J497" s="1633">
        <v>0</v>
      </c>
      <c r="K497" s="586">
        <v>0</v>
      </c>
      <c r="L497" s="1394">
        <f t="shared" si="117"/>
        <v>0</v>
      </c>
      <c r="M497" s="7" t="str">
        <f t="shared" si="108"/>
        <v/>
      </c>
      <c r="N497" s="519"/>
    </row>
    <row r="498" spans="1:14" ht="18.75" customHeight="1">
      <c r="A498" s="23">
        <v>215</v>
      </c>
      <c r="B498" s="171"/>
      <c r="C498" s="179">
        <v>8098</v>
      </c>
      <c r="D498" s="198" t="s">
        <v>294</v>
      </c>
      <c r="E498" s="1384">
        <f t="shared" si="116"/>
        <v>0</v>
      </c>
      <c r="F498" s="1633">
        <v>0</v>
      </c>
      <c r="G498" s="1633">
        <v>0</v>
      </c>
      <c r="H498" s="587">
        <v>0</v>
      </c>
      <c r="I498" s="1633">
        <v>0</v>
      </c>
      <c r="J498" s="1633">
        <v>0</v>
      </c>
      <c r="K498" s="587">
        <v>0</v>
      </c>
      <c r="L498" s="1384">
        <f t="shared" si="117"/>
        <v>0</v>
      </c>
      <c r="M498" s="7" t="str">
        <f t="shared" si="108"/>
        <v/>
      </c>
      <c r="N498" s="519"/>
    </row>
    <row r="499" spans="1:14" s="15" customFormat="1" ht="18.75" customHeight="1">
      <c r="A499" s="22">
        <v>220</v>
      </c>
      <c r="B499" s="578">
        <v>8100</v>
      </c>
      <c r="C499" s="1854" t="s">
        <v>944</v>
      </c>
      <c r="D499" s="1855"/>
      <c r="E499" s="579">
        <f t="shared" ref="E499:L499" si="118">SUM(E500:E503)</f>
        <v>0</v>
      </c>
      <c r="F499" s="588">
        <f t="shared" si="118"/>
        <v>0</v>
      </c>
      <c r="G499" s="581">
        <f t="shared" si="118"/>
        <v>0</v>
      </c>
      <c r="H499" s="582">
        <f>SUM(H500:H503)</f>
        <v>0</v>
      </c>
      <c r="I499" s="588">
        <f t="shared" si="118"/>
        <v>0</v>
      </c>
      <c r="J499" s="581">
        <f t="shared" si="118"/>
        <v>0</v>
      </c>
      <c r="K499" s="582">
        <f t="shared" si="118"/>
        <v>0</v>
      </c>
      <c r="L499" s="579">
        <f t="shared" si="118"/>
        <v>0</v>
      </c>
      <c r="M499" s="7" t="str">
        <f t="shared" si="108"/>
        <v/>
      </c>
      <c r="N499" s="519"/>
    </row>
    <row r="500" spans="1:14" ht="18.75" customHeight="1">
      <c r="A500" s="23">
        <v>225</v>
      </c>
      <c r="B500" s="149"/>
      <c r="C500" s="150">
        <v>8111</v>
      </c>
      <c r="D500" s="187" t="s">
        <v>295</v>
      </c>
      <c r="E500" s="1380">
        <f>F500+G500+H500</f>
        <v>0</v>
      </c>
      <c r="F500" s="1629">
        <v>0</v>
      </c>
      <c r="G500" s="1629">
        <v>0</v>
      </c>
      <c r="H500" s="585">
        <v>0</v>
      </c>
      <c r="I500" s="1629">
        <v>0</v>
      </c>
      <c r="J500" s="1629">
        <v>0</v>
      </c>
      <c r="K500" s="585">
        <v>0</v>
      </c>
      <c r="L500" s="1380">
        <f>I500+J500+K500</f>
        <v>0</v>
      </c>
      <c r="M500" s="7" t="str">
        <f t="shared" si="108"/>
        <v/>
      </c>
      <c r="N500" s="519"/>
    </row>
    <row r="501" spans="1:14" ht="18.75" customHeight="1">
      <c r="A501" s="23">
        <v>230</v>
      </c>
      <c r="B501" s="149"/>
      <c r="C501" s="448">
        <v>8112</v>
      </c>
      <c r="D501" s="615" t="s">
        <v>296</v>
      </c>
      <c r="E501" s="1382">
        <f>F501+G501+H501</f>
        <v>0</v>
      </c>
      <c r="F501" s="1629">
        <v>0</v>
      </c>
      <c r="G501" s="1629">
        <v>0</v>
      </c>
      <c r="H501" s="598">
        <v>0</v>
      </c>
      <c r="I501" s="1629">
        <v>0</v>
      </c>
      <c r="J501" s="1629">
        <v>0</v>
      </c>
      <c r="K501" s="598">
        <v>0</v>
      </c>
      <c r="L501" s="1382">
        <f>I501+J501+K501</f>
        <v>0</v>
      </c>
      <c r="M501" s="7" t="str">
        <f t="shared" si="108"/>
        <v/>
      </c>
      <c r="N501" s="519"/>
    </row>
    <row r="502" spans="1:14" ht="31.5">
      <c r="A502" s="23">
        <v>235</v>
      </c>
      <c r="B502" s="181"/>
      <c r="C502" s="453">
        <v>8121</v>
      </c>
      <c r="D502" s="616" t="s">
        <v>297</v>
      </c>
      <c r="E502" s="1383">
        <f>F502+G502+H502</f>
        <v>0</v>
      </c>
      <c r="F502" s="1629">
        <v>0</v>
      </c>
      <c r="G502" s="1629">
        <v>0</v>
      </c>
      <c r="H502" s="586">
        <v>0</v>
      </c>
      <c r="I502" s="1629">
        <v>0</v>
      </c>
      <c r="J502" s="1629">
        <v>0</v>
      </c>
      <c r="K502" s="586">
        <v>0</v>
      </c>
      <c r="L502" s="1383">
        <f>I502+J502+K502</f>
        <v>0</v>
      </c>
      <c r="M502" s="7" t="str">
        <f t="shared" si="108"/>
        <v/>
      </c>
      <c r="N502" s="519"/>
    </row>
    <row r="503" spans="1:14" ht="31.5">
      <c r="A503" s="23">
        <v>240</v>
      </c>
      <c r="B503" s="149"/>
      <c r="C503" s="179">
        <v>8122</v>
      </c>
      <c r="D503" s="198" t="s">
        <v>23</v>
      </c>
      <c r="E503" s="1384">
        <f>F503+G503+H503</f>
        <v>0</v>
      </c>
      <c r="F503" s="1633">
        <v>0</v>
      </c>
      <c r="G503" s="1633">
        <v>0</v>
      </c>
      <c r="H503" s="586">
        <v>0</v>
      </c>
      <c r="I503" s="1633">
        <v>0</v>
      </c>
      <c r="J503" s="1633">
        <v>0</v>
      </c>
      <c r="K503" s="586">
        <v>0</v>
      </c>
      <c r="L503" s="1384">
        <f>I503+J503+K503</f>
        <v>0</v>
      </c>
      <c r="M503" s="7" t="str">
        <f t="shared" si="108"/>
        <v/>
      </c>
      <c r="N503" s="519"/>
    </row>
    <row r="504" spans="1:14" s="15" customFormat="1" ht="18.75" customHeight="1">
      <c r="A504" s="22">
        <v>245</v>
      </c>
      <c r="B504" s="578">
        <v>8200</v>
      </c>
      <c r="C504" s="1854" t="s">
        <v>24</v>
      </c>
      <c r="D504" s="1855"/>
      <c r="E504" s="1630">
        <f>F504+G504+H504</f>
        <v>0</v>
      </c>
      <c r="F504" s="1634">
        <v>0</v>
      </c>
      <c r="G504" s="1635">
        <v>0</v>
      </c>
      <c r="H504" s="1632">
        <v>0</v>
      </c>
      <c r="I504" s="1634">
        <v>0</v>
      </c>
      <c r="J504" s="1635">
        <v>0</v>
      </c>
      <c r="K504" s="1631">
        <v>0</v>
      </c>
      <c r="L504" s="606">
        <f>I504+J504+K504</f>
        <v>0</v>
      </c>
      <c r="M504" s="7" t="str">
        <f t="shared" si="108"/>
        <v/>
      </c>
      <c r="N504" s="519"/>
    </row>
    <row r="505" spans="1:14" s="15" customFormat="1" ht="18.75" customHeight="1">
      <c r="A505" s="22">
        <v>255</v>
      </c>
      <c r="B505" s="578">
        <v>8300</v>
      </c>
      <c r="C505" s="1856" t="s">
        <v>945</v>
      </c>
      <c r="D505" s="1856"/>
      <c r="E505" s="579">
        <f t="shared" ref="E505:L505" si="119">SUM(E506:E513)</f>
        <v>0</v>
      </c>
      <c r="F505" s="627">
        <f t="shared" si="119"/>
        <v>0</v>
      </c>
      <c r="G505" s="628">
        <f t="shared" si="119"/>
        <v>0</v>
      </c>
      <c r="H505" s="582">
        <f>SUM(H506:H513)</f>
        <v>0</v>
      </c>
      <c r="I505" s="627">
        <f t="shared" si="119"/>
        <v>0</v>
      </c>
      <c r="J505" s="628">
        <f t="shared" si="119"/>
        <v>0</v>
      </c>
      <c r="K505" s="582">
        <f t="shared" si="119"/>
        <v>0</v>
      </c>
      <c r="L505" s="579">
        <f t="shared" si="119"/>
        <v>0</v>
      </c>
      <c r="M505" s="7" t="str">
        <f t="shared" si="108"/>
        <v/>
      </c>
      <c r="N505" s="519"/>
    </row>
    <row r="506" spans="1:14" ht="18.75" customHeight="1">
      <c r="A506" s="24">
        <v>260</v>
      </c>
      <c r="B506" s="181"/>
      <c r="C506" s="150">
        <v>8311</v>
      </c>
      <c r="D506" s="187" t="s">
        <v>25</v>
      </c>
      <c r="E506" s="1380">
        <f t="shared" ref="E506:E513" si="120">F506+G506+H506</f>
        <v>0</v>
      </c>
      <c r="F506" s="152"/>
      <c r="G506" s="153"/>
      <c r="H506" s="585">
        <v>0</v>
      </c>
      <c r="I506" s="152"/>
      <c r="J506" s="153"/>
      <c r="K506" s="585">
        <v>0</v>
      </c>
      <c r="L506" s="1380">
        <f t="shared" ref="L506:L569" si="121">I506+J506+K506</f>
        <v>0</v>
      </c>
      <c r="M506" s="7" t="str">
        <f t="shared" si="108"/>
        <v/>
      </c>
      <c r="N506" s="519"/>
    </row>
    <row r="507" spans="1:14" ht="18.75" customHeight="1">
      <c r="A507" s="24">
        <v>261</v>
      </c>
      <c r="B507" s="149"/>
      <c r="C507" s="162">
        <v>8312</v>
      </c>
      <c r="D507" s="619" t="s">
        <v>26</v>
      </c>
      <c r="E507" s="1393">
        <f t="shared" si="120"/>
        <v>0</v>
      </c>
      <c r="F507" s="164"/>
      <c r="G507" s="165"/>
      <c r="H507" s="598">
        <v>0</v>
      </c>
      <c r="I507" s="164"/>
      <c r="J507" s="165"/>
      <c r="K507" s="598">
        <v>0</v>
      </c>
      <c r="L507" s="1393">
        <f t="shared" si="121"/>
        <v>0</v>
      </c>
      <c r="M507" s="7" t="str">
        <f t="shared" si="108"/>
        <v/>
      </c>
      <c r="N507" s="519"/>
    </row>
    <row r="508" spans="1:14" ht="18.75" customHeight="1">
      <c r="A508" s="24">
        <v>262</v>
      </c>
      <c r="B508" s="149"/>
      <c r="C508" s="453">
        <v>8321</v>
      </c>
      <c r="D508" s="616" t="s">
        <v>27</v>
      </c>
      <c r="E508" s="1383">
        <f t="shared" si="120"/>
        <v>0</v>
      </c>
      <c r="F508" s="455"/>
      <c r="G508" s="456"/>
      <c r="H508" s="586">
        <v>0</v>
      </c>
      <c r="I508" s="455"/>
      <c r="J508" s="456"/>
      <c r="K508" s="586">
        <v>0</v>
      </c>
      <c r="L508" s="1383">
        <f t="shared" si="121"/>
        <v>0</v>
      </c>
      <c r="M508" s="7" t="str">
        <f t="shared" si="108"/>
        <v/>
      </c>
      <c r="N508" s="519"/>
    </row>
    <row r="509" spans="1:14" ht="18.75" customHeight="1">
      <c r="A509" s="24">
        <v>263</v>
      </c>
      <c r="B509" s="149"/>
      <c r="C509" s="448">
        <v>8322</v>
      </c>
      <c r="D509" s="615" t="s">
        <v>28</v>
      </c>
      <c r="E509" s="1382">
        <f t="shared" si="120"/>
        <v>0</v>
      </c>
      <c r="F509" s="450"/>
      <c r="G509" s="451"/>
      <c r="H509" s="598">
        <v>0</v>
      </c>
      <c r="I509" s="450"/>
      <c r="J509" s="451"/>
      <c r="K509" s="598">
        <v>0</v>
      </c>
      <c r="L509" s="1382">
        <f t="shared" si="121"/>
        <v>0</v>
      </c>
      <c r="M509" s="7" t="str">
        <f t="shared" si="108"/>
        <v/>
      </c>
      <c r="N509" s="519"/>
    </row>
    <row r="510" spans="1:14" ht="18.75" customHeight="1">
      <c r="A510" s="24">
        <v>264</v>
      </c>
      <c r="B510" s="181"/>
      <c r="C510" s="453">
        <v>8371</v>
      </c>
      <c r="D510" s="616" t="s">
        <v>29</v>
      </c>
      <c r="E510" s="1383">
        <f t="shared" si="120"/>
        <v>0</v>
      </c>
      <c r="F510" s="455"/>
      <c r="G510" s="456"/>
      <c r="H510" s="586">
        <v>0</v>
      </c>
      <c r="I510" s="455"/>
      <c r="J510" s="456"/>
      <c r="K510" s="586">
        <v>0</v>
      </c>
      <c r="L510" s="1383">
        <f t="shared" si="121"/>
        <v>0</v>
      </c>
      <c r="M510" s="7" t="str">
        <f t="shared" si="108"/>
        <v/>
      </c>
      <c r="N510" s="519"/>
    </row>
    <row r="511" spans="1:14" ht="18.75" customHeight="1">
      <c r="A511" s="24">
        <v>265</v>
      </c>
      <c r="B511" s="149"/>
      <c r="C511" s="448">
        <v>8372</v>
      </c>
      <c r="D511" s="615" t="s">
        <v>30</v>
      </c>
      <c r="E511" s="1382">
        <f t="shared" si="120"/>
        <v>0</v>
      </c>
      <c r="F511" s="450"/>
      <c r="G511" s="451"/>
      <c r="H511" s="598">
        <v>0</v>
      </c>
      <c r="I511" s="450"/>
      <c r="J511" s="451"/>
      <c r="K511" s="598">
        <v>0</v>
      </c>
      <c r="L511" s="1382">
        <f t="shared" si="121"/>
        <v>0</v>
      </c>
      <c r="M511" s="7" t="str">
        <f t="shared" si="108"/>
        <v/>
      </c>
      <c r="N511" s="519"/>
    </row>
    <row r="512" spans="1:14" ht="18.75" customHeight="1">
      <c r="A512" s="24">
        <v>266</v>
      </c>
      <c r="B512" s="149"/>
      <c r="C512" s="453">
        <v>8381</v>
      </c>
      <c r="D512" s="616" t="s">
        <v>31</v>
      </c>
      <c r="E512" s="1383">
        <f t="shared" si="120"/>
        <v>0</v>
      </c>
      <c r="F512" s="455"/>
      <c r="G512" s="456"/>
      <c r="H512" s="586">
        <v>0</v>
      </c>
      <c r="I512" s="455"/>
      <c r="J512" s="456"/>
      <c r="K512" s="586">
        <v>0</v>
      </c>
      <c r="L512" s="1383">
        <f t="shared" si="121"/>
        <v>0</v>
      </c>
      <c r="M512" s="7" t="str">
        <f t="shared" si="108"/>
        <v/>
      </c>
      <c r="N512" s="519"/>
    </row>
    <row r="513" spans="1:14" ht="18.75" customHeight="1">
      <c r="A513" s="24">
        <v>267</v>
      </c>
      <c r="B513" s="149"/>
      <c r="C513" s="179">
        <v>8382</v>
      </c>
      <c r="D513" s="198" t="s">
        <v>32</v>
      </c>
      <c r="E513" s="1384">
        <f t="shared" si="120"/>
        <v>0</v>
      </c>
      <c r="F513" s="173"/>
      <c r="G513" s="174"/>
      <c r="H513" s="586">
        <v>0</v>
      </c>
      <c r="I513" s="173"/>
      <c r="J513" s="174"/>
      <c r="K513" s="586">
        <v>0</v>
      </c>
      <c r="L513" s="1384">
        <f t="shared" si="121"/>
        <v>0</v>
      </c>
      <c r="M513" s="7" t="str">
        <f t="shared" si="108"/>
        <v/>
      </c>
      <c r="N513" s="519"/>
    </row>
    <row r="514" spans="1:14" s="15" customFormat="1">
      <c r="A514" s="22">
        <v>295</v>
      </c>
      <c r="B514" s="578">
        <v>8500</v>
      </c>
      <c r="C514" s="1851" t="s">
        <v>33</v>
      </c>
      <c r="D514" s="1851"/>
      <c r="E514" s="579">
        <f t="shared" ref="E514:L514" si="122">SUM(E515:E517)</f>
        <v>0</v>
      </c>
      <c r="F514" s="588">
        <f t="shared" si="122"/>
        <v>0</v>
      </c>
      <c r="G514" s="581">
        <f t="shared" si="122"/>
        <v>0</v>
      </c>
      <c r="H514" s="582">
        <f>SUM(H515:H517)</f>
        <v>0</v>
      </c>
      <c r="I514" s="588">
        <f t="shared" si="122"/>
        <v>0</v>
      </c>
      <c r="J514" s="581">
        <f t="shared" si="122"/>
        <v>0</v>
      </c>
      <c r="K514" s="582">
        <f t="shared" si="122"/>
        <v>0</v>
      </c>
      <c r="L514" s="579">
        <f t="shared" si="122"/>
        <v>0</v>
      </c>
      <c r="M514" s="7" t="str">
        <f t="shared" si="108"/>
        <v/>
      </c>
      <c r="N514" s="519"/>
    </row>
    <row r="515" spans="1:14" ht="18.75" customHeight="1">
      <c r="A515" s="23">
        <v>300</v>
      </c>
      <c r="B515" s="149"/>
      <c r="C515" s="150">
        <v>8501</v>
      </c>
      <c r="D515" s="151" t="s">
        <v>34</v>
      </c>
      <c r="E515" s="1380">
        <f>F515+G515+H515</f>
        <v>0</v>
      </c>
      <c r="F515" s="152"/>
      <c r="G515" s="153"/>
      <c r="H515" s="585">
        <v>0</v>
      </c>
      <c r="I515" s="152"/>
      <c r="J515" s="153"/>
      <c r="K515" s="585">
        <v>0</v>
      </c>
      <c r="L515" s="1380">
        <f t="shared" si="121"/>
        <v>0</v>
      </c>
      <c r="M515" s="7" t="str">
        <f t="shared" si="108"/>
        <v/>
      </c>
      <c r="N515" s="519"/>
    </row>
    <row r="516" spans="1:14" ht="18.75" customHeight="1">
      <c r="A516" s="23">
        <v>305</v>
      </c>
      <c r="B516" s="149"/>
      <c r="C516" s="156">
        <v>8502</v>
      </c>
      <c r="D516" s="157" t="s">
        <v>35</v>
      </c>
      <c r="E516" s="1381">
        <f>F516+G516+H516</f>
        <v>0</v>
      </c>
      <c r="F516" s="158"/>
      <c r="G516" s="159"/>
      <c r="H516" s="586">
        <v>0</v>
      </c>
      <c r="I516" s="158"/>
      <c r="J516" s="159"/>
      <c r="K516" s="586">
        <v>0</v>
      </c>
      <c r="L516" s="1381">
        <f t="shared" si="121"/>
        <v>0</v>
      </c>
      <c r="M516" s="7" t="str">
        <f t="shared" si="108"/>
        <v/>
      </c>
      <c r="N516" s="519"/>
    </row>
    <row r="517" spans="1:14" ht="18.75" customHeight="1">
      <c r="A517" s="23">
        <v>310</v>
      </c>
      <c r="B517" s="149"/>
      <c r="C517" s="179">
        <v>8504</v>
      </c>
      <c r="D517" s="198" t="s">
        <v>36</v>
      </c>
      <c r="E517" s="1384">
        <f>F517+G517+H517</f>
        <v>0</v>
      </c>
      <c r="F517" s="173"/>
      <c r="G517" s="174"/>
      <c r="H517" s="587">
        <v>0</v>
      </c>
      <c r="I517" s="173"/>
      <c r="J517" s="174"/>
      <c r="K517" s="587">
        <v>0</v>
      </c>
      <c r="L517" s="1384">
        <f t="shared" si="121"/>
        <v>0</v>
      </c>
      <c r="M517" s="7" t="str">
        <f t="shared" si="108"/>
        <v/>
      </c>
      <c r="N517" s="519"/>
    </row>
    <row r="518" spans="1:14" s="15" customFormat="1">
      <c r="A518" s="22">
        <v>315</v>
      </c>
      <c r="B518" s="620">
        <v>8600</v>
      </c>
      <c r="C518" s="1851" t="s">
        <v>37</v>
      </c>
      <c r="D518" s="1851"/>
      <c r="E518" s="579">
        <f t="shared" ref="E518:L518" si="123">SUM(E519:E522)</f>
        <v>0</v>
      </c>
      <c r="F518" s="588">
        <f t="shared" si="123"/>
        <v>0</v>
      </c>
      <c r="G518" s="581">
        <f t="shared" si="123"/>
        <v>0</v>
      </c>
      <c r="H518" s="582">
        <f>SUM(H519:H522)</f>
        <v>0</v>
      </c>
      <c r="I518" s="588">
        <f t="shared" si="123"/>
        <v>0</v>
      </c>
      <c r="J518" s="581">
        <f t="shared" si="123"/>
        <v>0</v>
      </c>
      <c r="K518" s="582">
        <f t="shared" si="123"/>
        <v>0</v>
      </c>
      <c r="L518" s="579">
        <f t="shared" si="123"/>
        <v>0</v>
      </c>
      <c r="M518" s="7" t="str">
        <f t="shared" si="108"/>
        <v/>
      </c>
      <c r="N518" s="519"/>
    </row>
    <row r="519" spans="1:14" ht="18.75" customHeight="1">
      <c r="A519" s="23">
        <v>320</v>
      </c>
      <c r="B519" s="149"/>
      <c r="C519" s="462">
        <v>8611</v>
      </c>
      <c r="D519" s="621" t="s">
        <v>38</v>
      </c>
      <c r="E519" s="1385">
        <f>F519+G519+H519</f>
        <v>0</v>
      </c>
      <c r="F519" s="464"/>
      <c r="G519" s="465"/>
      <c r="H519" s="598">
        <v>0</v>
      </c>
      <c r="I519" s="464"/>
      <c r="J519" s="465"/>
      <c r="K519" s="598">
        <v>0</v>
      </c>
      <c r="L519" s="1385">
        <f t="shared" si="121"/>
        <v>0</v>
      </c>
      <c r="M519" s="7" t="str">
        <f t="shared" si="108"/>
        <v/>
      </c>
      <c r="N519" s="519"/>
    </row>
    <row r="520" spans="1:14" ht="18.75" customHeight="1">
      <c r="A520" s="23">
        <v>325</v>
      </c>
      <c r="B520" s="149"/>
      <c r="C520" s="453">
        <v>8621</v>
      </c>
      <c r="D520" s="454" t="s">
        <v>39</v>
      </c>
      <c r="E520" s="1383">
        <f>F520+G520+H520</f>
        <v>0</v>
      </c>
      <c r="F520" s="455"/>
      <c r="G520" s="456"/>
      <c r="H520" s="586">
        <v>0</v>
      </c>
      <c r="I520" s="455"/>
      <c r="J520" s="456"/>
      <c r="K520" s="586">
        <v>0</v>
      </c>
      <c r="L520" s="1383">
        <f t="shared" si="121"/>
        <v>0</v>
      </c>
      <c r="M520" s="7" t="str">
        <f t="shared" si="108"/>
        <v/>
      </c>
      <c r="N520" s="519"/>
    </row>
    <row r="521" spans="1:14" ht="18.75" customHeight="1">
      <c r="A521" s="23">
        <v>330</v>
      </c>
      <c r="B521" s="149"/>
      <c r="C521" s="448">
        <v>8623</v>
      </c>
      <c r="D521" s="449" t="s">
        <v>40</v>
      </c>
      <c r="E521" s="1382">
        <f>F521+G521+H521</f>
        <v>0</v>
      </c>
      <c r="F521" s="450"/>
      <c r="G521" s="451"/>
      <c r="H521" s="598">
        <v>0</v>
      </c>
      <c r="I521" s="450"/>
      <c r="J521" s="451"/>
      <c r="K521" s="598">
        <v>0</v>
      </c>
      <c r="L521" s="1382">
        <f t="shared" si="121"/>
        <v>0</v>
      </c>
      <c r="M521" s="7" t="str">
        <f t="shared" si="108"/>
        <v/>
      </c>
      <c r="N521" s="519"/>
    </row>
    <row r="522" spans="1:14" ht="18.75" customHeight="1">
      <c r="A522" s="23">
        <v>340</v>
      </c>
      <c r="B522" s="149"/>
      <c r="C522" s="470">
        <v>8640</v>
      </c>
      <c r="D522" s="622" t="s">
        <v>475</v>
      </c>
      <c r="E522" s="1399">
        <f>F522+G522+H522</f>
        <v>0</v>
      </c>
      <c r="F522" s="586">
        <v>0</v>
      </c>
      <c r="G522" s="586">
        <v>0</v>
      </c>
      <c r="H522" s="586">
        <v>0</v>
      </c>
      <c r="I522" s="586">
        <v>0</v>
      </c>
      <c r="J522" s="586">
        <v>0</v>
      </c>
      <c r="K522" s="586">
        <v>0</v>
      </c>
      <c r="L522" s="1399">
        <f t="shared" si="121"/>
        <v>0</v>
      </c>
      <c r="M522" s="7" t="str">
        <f t="shared" si="108"/>
        <v/>
      </c>
      <c r="N522" s="519"/>
    </row>
    <row r="523" spans="1:14" s="15" customFormat="1">
      <c r="A523" s="22">
        <v>295</v>
      </c>
      <c r="B523" s="578">
        <v>8700</v>
      </c>
      <c r="C523" s="1851" t="s">
        <v>946</v>
      </c>
      <c r="D523" s="1858"/>
      <c r="E523" s="579">
        <f t="shared" ref="E523:L523" si="124">SUM(E524:E525)</f>
        <v>0</v>
      </c>
      <c r="F523" s="588">
        <f t="shared" si="124"/>
        <v>0</v>
      </c>
      <c r="G523" s="581">
        <f t="shared" si="124"/>
        <v>0</v>
      </c>
      <c r="H523" s="582">
        <f>SUM(H524:H525)</f>
        <v>0</v>
      </c>
      <c r="I523" s="588">
        <f t="shared" si="124"/>
        <v>0</v>
      </c>
      <c r="J523" s="581">
        <f t="shared" si="124"/>
        <v>0</v>
      </c>
      <c r="K523" s="582">
        <f t="shared" si="124"/>
        <v>0</v>
      </c>
      <c r="L523" s="579">
        <f t="shared" si="124"/>
        <v>0</v>
      </c>
      <c r="M523" s="7" t="str">
        <f t="shared" si="108"/>
        <v/>
      </c>
      <c r="N523" s="519"/>
    </row>
    <row r="524" spans="1:14">
      <c r="A524" s="23">
        <v>300</v>
      </c>
      <c r="B524" s="149"/>
      <c r="C524" s="150">
        <v>8733</v>
      </c>
      <c r="D524" s="151" t="s">
        <v>298</v>
      </c>
      <c r="E524" s="1380">
        <f>F524+G524+H524</f>
        <v>0</v>
      </c>
      <c r="F524" s="1633">
        <v>0</v>
      </c>
      <c r="G524" s="1633">
        <v>0</v>
      </c>
      <c r="H524" s="585">
        <v>0</v>
      </c>
      <c r="I524" s="1633">
        <v>0</v>
      </c>
      <c r="J524" s="1633">
        <v>0</v>
      </c>
      <c r="K524" s="585">
        <v>0</v>
      </c>
      <c r="L524" s="1380">
        <f t="shared" si="121"/>
        <v>0</v>
      </c>
      <c r="M524" s="7" t="str">
        <f t="shared" si="108"/>
        <v/>
      </c>
      <c r="N524" s="519"/>
    </row>
    <row r="525" spans="1:14">
      <c r="A525" s="23">
        <v>310</v>
      </c>
      <c r="B525" s="149"/>
      <c r="C525" s="179">
        <v>8766</v>
      </c>
      <c r="D525" s="198" t="s">
        <v>299</v>
      </c>
      <c r="E525" s="1384">
        <f>F525+G525+H525</f>
        <v>0</v>
      </c>
      <c r="F525" s="1633">
        <v>0</v>
      </c>
      <c r="G525" s="1633">
        <v>0</v>
      </c>
      <c r="H525" s="598">
        <v>0</v>
      </c>
      <c r="I525" s="1633">
        <v>0</v>
      </c>
      <c r="J525" s="1633">
        <v>0</v>
      </c>
      <c r="K525" s="598">
        <v>0</v>
      </c>
      <c r="L525" s="1384">
        <f t="shared" si="121"/>
        <v>0</v>
      </c>
      <c r="M525" s="7" t="str">
        <f t="shared" si="108"/>
        <v/>
      </c>
      <c r="N525" s="519"/>
    </row>
    <row r="526" spans="1:14" s="15" customFormat="1" ht="18" customHeight="1">
      <c r="A526" s="22">
        <v>355</v>
      </c>
      <c r="B526" s="623">
        <v>8800</v>
      </c>
      <c r="C526" s="1854" t="s">
        <v>947</v>
      </c>
      <c r="D526" s="1850"/>
      <c r="E526" s="579">
        <f t="shared" ref="E526:L526" si="125">SUM(E527:E532)</f>
        <v>3483</v>
      </c>
      <c r="F526" s="588">
        <f t="shared" si="125"/>
        <v>3483</v>
      </c>
      <c r="G526" s="581">
        <f t="shared" si="125"/>
        <v>0</v>
      </c>
      <c r="H526" s="582">
        <f>SUM(H527:H532)</f>
        <v>0</v>
      </c>
      <c r="I526" s="588">
        <f t="shared" si="125"/>
        <v>3483</v>
      </c>
      <c r="J526" s="581">
        <f t="shared" si="125"/>
        <v>0</v>
      </c>
      <c r="K526" s="582">
        <f t="shared" si="125"/>
        <v>0</v>
      </c>
      <c r="L526" s="579">
        <f t="shared" si="125"/>
        <v>3483</v>
      </c>
      <c r="M526" s="7">
        <f t="shared" si="108"/>
        <v>1</v>
      </c>
      <c r="N526" s="519"/>
    </row>
    <row r="527" spans="1:14" ht="18" customHeight="1">
      <c r="A527" s="23">
        <v>360</v>
      </c>
      <c r="B527" s="149"/>
      <c r="C527" s="150">
        <v>8801</v>
      </c>
      <c r="D527" s="151" t="s">
        <v>303</v>
      </c>
      <c r="E527" s="1390">
        <f t="shared" ref="E527:E532" si="126">F527+G527+H527</f>
        <v>0</v>
      </c>
      <c r="F527" s="585">
        <v>0</v>
      </c>
      <c r="G527" s="585">
        <v>0</v>
      </c>
      <c r="H527" s="585">
        <v>0</v>
      </c>
      <c r="I527" s="585">
        <v>0</v>
      </c>
      <c r="J527" s="585">
        <v>0</v>
      </c>
      <c r="K527" s="585">
        <v>0</v>
      </c>
      <c r="L527" s="1390">
        <f t="shared" si="121"/>
        <v>0</v>
      </c>
      <c r="M527" s="7" t="str">
        <f t="shared" ref="M527:M590" si="127">(IF($E527&lt;&gt;0,$M$2,IF($L527&lt;&gt;0,$M$2,"")))</f>
        <v/>
      </c>
      <c r="N527" s="519"/>
    </row>
    <row r="528" spans="1:14" ht="18" customHeight="1">
      <c r="A528" s="23">
        <v>365</v>
      </c>
      <c r="B528" s="149"/>
      <c r="C528" s="156">
        <v>8802</v>
      </c>
      <c r="D528" s="157" t="s">
        <v>304</v>
      </c>
      <c r="E528" s="1388">
        <f t="shared" si="126"/>
        <v>0</v>
      </c>
      <c r="F528" s="158"/>
      <c r="G528" s="159"/>
      <c r="H528" s="586">
        <v>0</v>
      </c>
      <c r="I528" s="158"/>
      <c r="J528" s="159"/>
      <c r="K528" s="586">
        <v>0</v>
      </c>
      <c r="L528" s="1388">
        <f t="shared" si="121"/>
        <v>0</v>
      </c>
      <c r="M528" s="7" t="str">
        <f t="shared" si="127"/>
        <v/>
      </c>
      <c r="N528" s="519"/>
    </row>
    <row r="529" spans="1:14" ht="32.25" customHeight="1">
      <c r="A529" s="23">
        <v>365</v>
      </c>
      <c r="B529" s="149"/>
      <c r="C529" s="156">
        <v>8803</v>
      </c>
      <c r="D529" s="157" t="s">
        <v>948</v>
      </c>
      <c r="E529" s="1388">
        <f t="shared" si="126"/>
        <v>3483</v>
      </c>
      <c r="F529" s="158">
        <v>3483</v>
      </c>
      <c r="G529" s="159"/>
      <c r="H529" s="586">
        <v>0</v>
      </c>
      <c r="I529" s="158">
        <v>3483</v>
      </c>
      <c r="J529" s="159"/>
      <c r="K529" s="586">
        <v>0</v>
      </c>
      <c r="L529" s="1388">
        <f t="shared" si="121"/>
        <v>3483</v>
      </c>
      <c r="M529" s="7">
        <f t="shared" si="127"/>
        <v>1</v>
      </c>
      <c r="N529" s="519"/>
    </row>
    <row r="530" spans="1:14" ht="18" customHeight="1">
      <c r="A530" s="23">
        <v>370</v>
      </c>
      <c r="B530" s="149"/>
      <c r="C530" s="156">
        <v>8804</v>
      </c>
      <c r="D530" s="157" t="s">
        <v>300</v>
      </c>
      <c r="E530" s="1388">
        <f t="shared" si="126"/>
        <v>0</v>
      </c>
      <c r="F530" s="1633">
        <v>0</v>
      </c>
      <c r="G530" s="1633">
        <v>0</v>
      </c>
      <c r="H530" s="586">
        <v>0</v>
      </c>
      <c r="I530" s="1633">
        <v>0</v>
      </c>
      <c r="J530" s="1633">
        <v>0</v>
      </c>
      <c r="K530" s="586">
        <v>0</v>
      </c>
      <c r="L530" s="1388">
        <f t="shared" si="121"/>
        <v>0</v>
      </c>
      <c r="M530" s="7" t="str">
        <f t="shared" si="127"/>
        <v/>
      </c>
      <c r="N530" s="519"/>
    </row>
    <row r="531" spans="1:14" ht="18" customHeight="1">
      <c r="A531" s="23">
        <v>365</v>
      </c>
      <c r="B531" s="149"/>
      <c r="C531" s="156">
        <v>8805</v>
      </c>
      <c r="D531" s="624" t="s">
        <v>301</v>
      </c>
      <c r="E531" s="1388">
        <f t="shared" si="126"/>
        <v>0</v>
      </c>
      <c r="F531" s="158"/>
      <c r="G531" s="159"/>
      <c r="H531" s="586">
        <v>0</v>
      </c>
      <c r="I531" s="158"/>
      <c r="J531" s="159"/>
      <c r="K531" s="586">
        <v>0</v>
      </c>
      <c r="L531" s="1388">
        <f t="shared" si="121"/>
        <v>0</v>
      </c>
      <c r="M531" s="7" t="str">
        <f t="shared" si="127"/>
        <v/>
      </c>
      <c r="N531" s="519"/>
    </row>
    <row r="532" spans="1:14" ht="18" customHeight="1">
      <c r="A532" s="23">
        <v>370</v>
      </c>
      <c r="B532" s="149"/>
      <c r="C532" s="179">
        <v>8809</v>
      </c>
      <c r="D532" s="172" t="s">
        <v>302</v>
      </c>
      <c r="E532" s="1389">
        <f t="shared" si="126"/>
        <v>0</v>
      </c>
      <c r="F532" s="1633">
        <v>0</v>
      </c>
      <c r="G532" s="1633">
        <v>0</v>
      </c>
      <c r="H532" s="598">
        <v>0</v>
      </c>
      <c r="I532" s="1633">
        <v>0</v>
      </c>
      <c r="J532" s="1633">
        <v>0</v>
      </c>
      <c r="K532" s="598">
        <v>0</v>
      </c>
      <c r="L532" s="1389">
        <f t="shared" si="121"/>
        <v>0</v>
      </c>
      <c r="M532" s="7" t="str">
        <f t="shared" si="127"/>
        <v/>
      </c>
      <c r="N532" s="519"/>
    </row>
    <row r="533" spans="1:14" s="15" customFormat="1" ht="18" customHeight="1">
      <c r="A533" s="22">
        <v>375</v>
      </c>
      <c r="B533" s="578">
        <v>8900</v>
      </c>
      <c r="C533" s="1852" t="s">
        <v>315</v>
      </c>
      <c r="D533" s="1853"/>
      <c r="E533" s="579">
        <f t="shared" ref="E533:L533" si="128">SUM(E534:E536)</f>
        <v>0</v>
      </c>
      <c r="F533" s="588">
        <f t="shared" si="128"/>
        <v>0</v>
      </c>
      <c r="G533" s="581">
        <f t="shared" si="128"/>
        <v>0</v>
      </c>
      <c r="H533" s="582">
        <f>SUM(H534:H536)</f>
        <v>0</v>
      </c>
      <c r="I533" s="588">
        <f t="shared" si="128"/>
        <v>0</v>
      </c>
      <c r="J533" s="581">
        <f t="shared" si="128"/>
        <v>0</v>
      </c>
      <c r="K533" s="582">
        <f t="shared" si="128"/>
        <v>0</v>
      </c>
      <c r="L533" s="579">
        <f t="shared" si="128"/>
        <v>0</v>
      </c>
      <c r="M533" s="7" t="str">
        <f t="shared" si="127"/>
        <v/>
      </c>
      <c r="N533" s="519"/>
    </row>
    <row r="534" spans="1:14" ht="18" customHeight="1">
      <c r="A534" s="23">
        <v>380</v>
      </c>
      <c r="B534" s="196"/>
      <c r="C534" s="150">
        <v>8901</v>
      </c>
      <c r="D534" s="151" t="s">
        <v>811</v>
      </c>
      <c r="E534" s="1390">
        <f t="shared" ref="E534:E597" si="129">F534+G534+H534</f>
        <v>0</v>
      </c>
      <c r="F534" s="1633">
        <v>0</v>
      </c>
      <c r="G534" s="1633">
        <v>0</v>
      </c>
      <c r="H534" s="585">
        <v>0</v>
      </c>
      <c r="I534" s="1633">
        <v>0</v>
      </c>
      <c r="J534" s="1633">
        <v>0</v>
      </c>
      <c r="K534" s="585">
        <v>0</v>
      </c>
      <c r="L534" s="1390">
        <f t="shared" si="121"/>
        <v>0</v>
      </c>
      <c r="M534" s="7" t="str">
        <f t="shared" si="127"/>
        <v/>
      </c>
      <c r="N534" s="519"/>
    </row>
    <row r="535" spans="1:14" ht="31.5">
      <c r="A535" s="23">
        <v>385</v>
      </c>
      <c r="B535" s="196"/>
      <c r="C535" s="156">
        <v>8902</v>
      </c>
      <c r="D535" s="157" t="s">
        <v>812</v>
      </c>
      <c r="E535" s="1388">
        <f t="shared" si="129"/>
        <v>0</v>
      </c>
      <c r="F535" s="1633">
        <v>0</v>
      </c>
      <c r="G535" s="1633">
        <v>0</v>
      </c>
      <c r="H535" s="586">
        <v>0</v>
      </c>
      <c r="I535" s="1633">
        <v>0</v>
      </c>
      <c r="J535" s="1633">
        <v>0</v>
      </c>
      <c r="K535" s="586">
        <v>0</v>
      </c>
      <c r="L535" s="1388">
        <f t="shared" si="121"/>
        <v>0</v>
      </c>
      <c r="M535" s="7" t="str">
        <f t="shared" si="127"/>
        <v/>
      </c>
      <c r="N535" s="519"/>
    </row>
    <row r="536" spans="1:14">
      <c r="A536" s="23">
        <v>390</v>
      </c>
      <c r="B536" s="196"/>
      <c r="C536" s="179">
        <v>8903</v>
      </c>
      <c r="D536" s="172" t="s">
        <v>712</v>
      </c>
      <c r="E536" s="1389">
        <f t="shared" si="129"/>
        <v>0</v>
      </c>
      <c r="F536" s="1633">
        <v>0</v>
      </c>
      <c r="G536" s="1633">
        <v>0</v>
      </c>
      <c r="H536" s="587">
        <v>0</v>
      </c>
      <c r="I536" s="1633">
        <v>0</v>
      </c>
      <c r="J536" s="1633">
        <v>0</v>
      </c>
      <c r="K536" s="587">
        <v>0</v>
      </c>
      <c r="L536" s="1389">
        <f t="shared" si="121"/>
        <v>0</v>
      </c>
      <c r="M536" s="7" t="str">
        <f t="shared" si="127"/>
        <v/>
      </c>
      <c r="N536" s="519"/>
    </row>
    <row r="537" spans="1:14" s="15" customFormat="1">
      <c r="A537" s="22">
        <v>395</v>
      </c>
      <c r="B537" s="578">
        <v>9000</v>
      </c>
      <c r="C537" s="1851" t="s">
        <v>949</v>
      </c>
      <c r="D537" s="1851"/>
      <c r="E537" s="606">
        <f t="shared" si="129"/>
        <v>0</v>
      </c>
      <c r="F537" s="617"/>
      <c r="G537" s="618"/>
      <c r="H537" s="1475">
        <v>0</v>
      </c>
      <c r="I537" s="617"/>
      <c r="J537" s="618"/>
      <c r="K537" s="1475">
        <v>0</v>
      </c>
      <c r="L537" s="606">
        <f t="shared" si="121"/>
        <v>0</v>
      </c>
      <c r="M537" s="7" t="str">
        <f t="shared" si="127"/>
        <v/>
      </c>
      <c r="N537" s="519"/>
    </row>
    <row r="538" spans="1:14" s="15" customFormat="1" ht="18.75" customHeight="1">
      <c r="A538" s="22">
        <v>405</v>
      </c>
      <c r="B538" s="625">
        <v>9100</v>
      </c>
      <c r="C538" s="1857" t="s">
        <v>950</v>
      </c>
      <c r="D538" s="1857"/>
      <c r="E538" s="626">
        <f t="shared" ref="E538:L538" si="130">SUM(E539:E542)</f>
        <v>0</v>
      </c>
      <c r="F538" s="627">
        <f t="shared" si="130"/>
        <v>0</v>
      </c>
      <c r="G538" s="628">
        <f t="shared" si="130"/>
        <v>0</v>
      </c>
      <c r="H538" s="582">
        <f>SUM(H539:H542)</f>
        <v>0</v>
      </c>
      <c r="I538" s="627">
        <f t="shared" si="130"/>
        <v>0</v>
      </c>
      <c r="J538" s="628">
        <f t="shared" si="130"/>
        <v>0</v>
      </c>
      <c r="K538" s="582">
        <f t="shared" si="130"/>
        <v>0</v>
      </c>
      <c r="L538" s="626">
        <f t="shared" si="130"/>
        <v>0</v>
      </c>
      <c r="M538" s="7" t="str">
        <f t="shared" si="127"/>
        <v/>
      </c>
      <c r="N538" s="519"/>
    </row>
    <row r="539" spans="1:14" ht="18.75" customHeight="1">
      <c r="A539" s="23">
        <v>410</v>
      </c>
      <c r="B539" s="149"/>
      <c r="C539" s="150">
        <v>9111</v>
      </c>
      <c r="D539" s="187" t="s">
        <v>479</v>
      </c>
      <c r="E539" s="1380">
        <f t="shared" si="129"/>
        <v>0</v>
      </c>
      <c r="F539" s="152"/>
      <c r="G539" s="153"/>
      <c r="H539" s="585">
        <v>0</v>
      </c>
      <c r="I539" s="152"/>
      <c r="J539" s="153"/>
      <c r="K539" s="585">
        <v>0</v>
      </c>
      <c r="L539" s="1380">
        <f t="shared" si="121"/>
        <v>0</v>
      </c>
      <c r="M539" s="7" t="str">
        <f t="shared" si="127"/>
        <v/>
      </c>
      <c r="N539" s="519"/>
    </row>
    <row r="540" spans="1:14" ht="18.75" customHeight="1">
      <c r="A540" s="23">
        <v>415</v>
      </c>
      <c r="B540" s="149"/>
      <c r="C540" s="156">
        <v>9112</v>
      </c>
      <c r="D540" s="605" t="s">
        <v>480</v>
      </c>
      <c r="E540" s="1381">
        <f t="shared" si="129"/>
        <v>0</v>
      </c>
      <c r="F540" s="158"/>
      <c r="G540" s="159"/>
      <c r="H540" s="586">
        <v>0</v>
      </c>
      <c r="I540" s="158"/>
      <c r="J540" s="159"/>
      <c r="K540" s="586">
        <v>0</v>
      </c>
      <c r="L540" s="1381">
        <f t="shared" si="121"/>
        <v>0</v>
      </c>
      <c r="M540" s="7" t="str">
        <f t="shared" si="127"/>
        <v/>
      </c>
      <c r="N540" s="519"/>
    </row>
    <row r="541" spans="1:14" ht="18.75" customHeight="1">
      <c r="A541" s="23">
        <v>420</v>
      </c>
      <c r="B541" s="149"/>
      <c r="C541" s="156">
        <v>9121</v>
      </c>
      <c r="D541" s="605" t="s">
        <v>481</v>
      </c>
      <c r="E541" s="1381">
        <f t="shared" si="129"/>
        <v>0</v>
      </c>
      <c r="F541" s="158"/>
      <c r="G541" s="159"/>
      <c r="H541" s="586">
        <v>0</v>
      </c>
      <c r="I541" s="158"/>
      <c r="J541" s="159"/>
      <c r="K541" s="586">
        <v>0</v>
      </c>
      <c r="L541" s="1381">
        <f t="shared" si="121"/>
        <v>0</v>
      </c>
      <c r="M541" s="7" t="str">
        <f t="shared" si="127"/>
        <v/>
      </c>
      <c r="N541" s="519"/>
    </row>
    <row r="542" spans="1:14" ht="18.75" customHeight="1">
      <c r="A542" s="23">
        <v>425</v>
      </c>
      <c r="B542" s="149"/>
      <c r="C542" s="179">
        <v>9122</v>
      </c>
      <c r="D542" s="198" t="s">
        <v>482</v>
      </c>
      <c r="E542" s="1384">
        <f t="shared" si="129"/>
        <v>0</v>
      </c>
      <c r="F542" s="173"/>
      <c r="G542" s="174"/>
      <c r="H542" s="587">
        <v>0</v>
      </c>
      <c r="I542" s="173"/>
      <c r="J542" s="174"/>
      <c r="K542" s="587">
        <v>0</v>
      </c>
      <c r="L542" s="1384">
        <f t="shared" si="121"/>
        <v>0</v>
      </c>
      <c r="M542" s="7" t="str">
        <f t="shared" si="127"/>
        <v/>
      </c>
      <c r="N542" s="519"/>
    </row>
    <row r="543" spans="1:14" s="15" customFormat="1" ht="18.75" customHeight="1">
      <c r="A543" s="22">
        <v>430</v>
      </c>
      <c r="B543" s="578">
        <v>9200</v>
      </c>
      <c r="C543" s="1849" t="s">
        <v>951</v>
      </c>
      <c r="D543" s="1850"/>
      <c r="E543" s="579">
        <f t="shared" ref="E543:L543" si="131">+E544+E545</f>
        <v>0</v>
      </c>
      <c r="F543" s="588">
        <f t="shared" si="131"/>
        <v>0</v>
      </c>
      <c r="G543" s="581">
        <f t="shared" si="131"/>
        <v>0</v>
      </c>
      <c r="H543" s="582">
        <f>+H544+H545</f>
        <v>0</v>
      </c>
      <c r="I543" s="588">
        <f t="shared" si="131"/>
        <v>0</v>
      </c>
      <c r="J543" s="581">
        <f t="shared" si="131"/>
        <v>0</v>
      </c>
      <c r="K543" s="582">
        <f t="shared" si="131"/>
        <v>0</v>
      </c>
      <c r="L543" s="579">
        <f t="shared" si="131"/>
        <v>0</v>
      </c>
      <c r="M543" s="7" t="str">
        <f t="shared" si="127"/>
        <v/>
      </c>
      <c r="N543" s="519"/>
    </row>
    <row r="544" spans="1:14" ht="18.75" customHeight="1">
      <c r="A544" s="23">
        <v>435</v>
      </c>
      <c r="B544" s="149"/>
      <c r="C544" s="150">
        <v>9201</v>
      </c>
      <c r="D544" s="151" t="s">
        <v>483</v>
      </c>
      <c r="E544" s="1390">
        <f t="shared" si="129"/>
        <v>0</v>
      </c>
      <c r="F544" s="152"/>
      <c r="G544" s="153"/>
      <c r="H544" s="585">
        <v>0</v>
      </c>
      <c r="I544" s="152"/>
      <c r="J544" s="153"/>
      <c r="K544" s="585">
        <v>0</v>
      </c>
      <c r="L544" s="1390">
        <f t="shared" si="121"/>
        <v>0</v>
      </c>
      <c r="M544" s="7" t="str">
        <f t="shared" si="127"/>
        <v/>
      </c>
      <c r="N544" s="519"/>
    </row>
    <row r="545" spans="1:14" ht="18.75" customHeight="1">
      <c r="A545" s="36">
        <v>440</v>
      </c>
      <c r="B545" s="149"/>
      <c r="C545" s="179">
        <v>9202</v>
      </c>
      <c r="D545" s="172" t="s">
        <v>484</v>
      </c>
      <c r="E545" s="1389">
        <f t="shared" si="129"/>
        <v>0</v>
      </c>
      <c r="F545" s="173"/>
      <c r="G545" s="174"/>
      <c r="H545" s="598">
        <v>0</v>
      </c>
      <c r="I545" s="173"/>
      <c r="J545" s="174"/>
      <c r="K545" s="598">
        <v>0</v>
      </c>
      <c r="L545" s="1389">
        <f t="shared" si="121"/>
        <v>0</v>
      </c>
      <c r="M545" s="7" t="str">
        <f t="shared" si="127"/>
        <v/>
      </c>
      <c r="N545" s="519"/>
    </row>
    <row r="546" spans="1:14" s="15" customFormat="1" ht="18.75" customHeight="1">
      <c r="A546" s="39">
        <v>445</v>
      </c>
      <c r="B546" s="578">
        <v>9300</v>
      </c>
      <c r="C546" s="1851" t="s">
        <v>952</v>
      </c>
      <c r="D546" s="1851"/>
      <c r="E546" s="579">
        <f t="shared" ref="E546:L546" si="132">SUM(E547:E567)</f>
        <v>0</v>
      </c>
      <c r="F546" s="588">
        <f t="shared" si="132"/>
        <v>0</v>
      </c>
      <c r="G546" s="581">
        <f t="shared" si="132"/>
        <v>0</v>
      </c>
      <c r="H546" s="582">
        <f>SUM(H547:H567)</f>
        <v>0</v>
      </c>
      <c r="I546" s="588">
        <f t="shared" si="132"/>
        <v>0</v>
      </c>
      <c r="J546" s="581">
        <f t="shared" si="132"/>
        <v>0</v>
      </c>
      <c r="K546" s="582">
        <f t="shared" si="132"/>
        <v>0</v>
      </c>
      <c r="L546" s="579">
        <f t="shared" si="132"/>
        <v>0</v>
      </c>
      <c r="M546" s="7" t="str">
        <f t="shared" si="127"/>
        <v/>
      </c>
      <c r="N546" s="519"/>
    </row>
    <row r="547" spans="1:14" ht="18.75" customHeight="1">
      <c r="A547" s="36">
        <v>450</v>
      </c>
      <c r="B547" s="149"/>
      <c r="C547" s="150">
        <v>9301</v>
      </c>
      <c r="D547" s="187" t="s">
        <v>813</v>
      </c>
      <c r="E547" s="1390">
        <f t="shared" si="129"/>
        <v>0</v>
      </c>
      <c r="F547" s="152"/>
      <c r="G547" s="153"/>
      <c r="H547" s="585">
        <v>0</v>
      </c>
      <c r="I547" s="152"/>
      <c r="J547" s="153"/>
      <c r="K547" s="585">
        <v>0</v>
      </c>
      <c r="L547" s="1390">
        <f t="shared" si="121"/>
        <v>0</v>
      </c>
      <c r="M547" s="7" t="str">
        <f t="shared" si="127"/>
        <v/>
      </c>
      <c r="N547" s="519"/>
    </row>
    <row r="548" spans="1:14" ht="18.75" customHeight="1">
      <c r="A548" s="36">
        <v>450</v>
      </c>
      <c r="B548" s="149"/>
      <c r="C548" s="448">
        <v>9310</v>
      </c>
      <c r="D548" s="629" t="s">
        <v>485</v>
      </c>
      <c r="E548" s="1386">
        <f t="shared" si="129"/>
        <v>0</v>
      </c>
      <c r="F548" s="450"/>
      <c r="G548" s="451"/>
      <c r="H548" s="598">
        <v>0</v>
      </c>
      <c r="I548" s="450"/>
      <c r="J548" s="451"/>
      <c r="K548" s="598">
        <v>0</v>
      </c>
      <c r="L548" s="1386">
        <f t="shared" si="121"/>
        <v>0</v>
      </c>
      <c r="M548" s="7" t="str">
        <f t="shared" si="127"/>
        <v/>
      </c>
      <c r="N548" s="519"/>
    </row>
    <row r="549" spans="1:14" s="35" customFormat="1" ht="18.75" customHeight="1">
      <c r="A549" s="53">
        <v>451</v>
      </c>
      <c r="B549" s="149"/>
      <c r="C549" s="630">
        <v>9317</v>
      </c>
      <c r="D549" s="631" t="s">
        <v>814</v>
      </c>
      <c r="E549" s="1400">
        <f t="shared" si="129"/>
        <v>0</v>
      </c>
      <c r="F549" s="455"/>
      <c r="G549" s="456"/>
      <c r="H549" s="586">
        <v>0</v>
      </c>
      <c r="I549" s="455"/>
      <c r="J549" s="456"/>
      <c r="K549" s="586">
        <v>0</v>
      </c>
      <c r="L549" s="1400">
        <f t="shared" si="121"/>
        <v>0</v>
      </c>
      <c r="M549" s="7" t="str">
        <f t="shared" si="127"/>
        <v/>
      </c>
      <c r="N549" s="519"/>
    </row>
    <row r="550" spans="1:14" s="35" customFormat="1" ht="18.75" customHeight="1">
      <c r="A550" s="53">
        <v>452</v>
      </c>
      <c r="B550" s="149"/>
      <c r="C550" s="632">
        <v>9318</v>
      </c>
      <c r="D550" s="633" t="s">
        <v>815</v>
      </c>
      <c r="E550" s="1386">
        <f t="shared" si="129"/>
        <v>0</v>
      </c>
      <c r="F550" s="450"/>
      <c r="G550" s="451"/>
      <c r="H550" s="598">
        <v>0</v>
      </c>
      <c r="I550" s="450"/>
      <c r="J550" s="451"/>
      <c r="K550" s="598">
        <v>0</v>
      </c>
      <c r="L550" s="1386">
        <f t="shared" si="121"/>
        <v>0</v>
      </c>
      <c r="M550" s="7" t="str">
        <f t="shared" si="127"/>
        <v/>
      </c>
      <c r="N550" s="519"/>
    </row>
    <row r="551" spans="1:14" ht="31.5">
      <c r="A551" s="44">
        <v>456</v>
      </c>
      <c r="B551" s="149"/>
      <c r="C551" s="453">
        <v>9321</v>
      </c>
      <c r="D551" s="634" t="s">
        <v>486</v>
      </c>
      <c r="E551" s="1400">
        <f t="shared" si="129"/>
        <v>0</v>
      </c>
      <c r="F551" s="1633">
        <v>0</v>
      </c>
      <c r="G551" s="1633">
        <v>0</v>
      </c>
      <c r="H551" s="586">
        <v>0</v>
      </c>
      <c r="I551" s="1633">
        <v>0</v>
      </c>
      <c r="J551" s="1633">
        <v>0</v>
      </c>
      <c r="K551" s="586">
        <v>0</v>
      </c>
      <c r="L551" s="1400">
        <f t="shared" si="121"/>
        <v>0</v>
      </c>
      <c r="M551" s="7" t="str">
        <f t="shared" si="127"/>
        <v/>
      </c>
      <c r="N551" s="519"/>
    </row>
    <row r="552" spans="1:14" ht="31.5">
      <c r="A552" s="44">
        <v>457</v>
      </c>
      <c r="B552" s="149"/>
      <c r="C552" s="156">
        <v>9322</v>
      </c>
      <c r="D552" s="635" t="s">
        <v>820</v>
      </c>
      <c r="E552" s="1388">
        <f t="shared" si="129"/>
        <v>0</v>
      </c>
      <c r="F552" s="1633">
        <v>0</v>
      </c>
      <c r="G552" s="1633">
        <v>0</v>
      </c>
      <c r="H552" s="586">
        <v>0</v>
      </c>
      <c r="I552" s="1633">
        <v>0</v>
      </c>
      <c r="J552" s="1633">
        <v>0</v>
      </c>
      <c r="K552" s="586">
        <v>0</v>
      </c>
      <c r="L552" s="1388">
        <f t="shared" si="121"/>
        <v>0</v>
      </c>
      <c r="M552" s="7" t="str">
        <f t="shared" si="127"/>
        <v/>
      </c>
      <c r="N552" s="519"/>
    </row>
    <row r="553" spans="1:14" ht="31.5">
      <c r="A553" s="44">
        <v>458</v>
      </c>
      <c r="B553" s="149"/>
      <c r="C553" s="156">
        <v>9323</v>
      </c>
      <c r="D553" s="635" t="s">
        <v>821</v>
      </c>
      <c r="E553" s="1388">
        <f t="shared" si="129"/>
        <v>0</v>
      </c>
      <c r="F553" s="1633">
        <v>0</v>
      </c>
      <c r="G553" s="1633">
        <v>0</v>
      </c>
      <c r="H553" s="586">
        <v>0</v>
      </c>
      <c r="I553" s="1633">
        <v>0</v>
      </c>
      <c r="J553" s="1633">
        <v>0</v>
      </c>
      <c r="K553" s="586">
        <v>0</v>
      </c>
      <c r="L553" s="1388">
        <f t="shared" si="121"/>
        <v>0</v>
      </c>
      <c r="M553" s="7" t="str">
        <f t="shared" si="127"/>
        <v/>
      </c>
      <c r="N553" s="519"/>
    </row>
    <row r="554" spans="1:14" ht="31.5">
      <c r="A554" s="44">
        <v>459</v>
      </c>
      <c r="B554" s="149"/>
      <c r="C554" s="156">
        <v>9324</v>
      </c>
      <c r="D554" s="635" t="s">
        <v>822</v>
      </c>
      <c r="E554" s="1388">
        <f t="shared" si="129"/>
        <v>0</v>
      </c>
      <c r="F554" s="1633">
        <v>0</v>
      </c>
      <c r="G554" s="1633">
        <v>0</v>
      </c>
      <c r="H554" s="586">
        <v>0</v>
      </c>
      <c r="I554" s="1633">
        <v>0</v>
      </c>
      <c r="J554" s="1633">
        <v>0</v>
      </c>
      <c r="K554" s="586">
        <v>0</v>
      </c>
      <c r="L554" s="1388">
        <f t="shared" si="121"/>
        <v>0</v>
      </c>
      <c r="M554" s="7" t="str">
        <f t="shared" si="127"/>
        <v/>
      </c>
      <c r="N554" s="519"/>
    </row>
    <row r="555" spans="1:14" ht="18.75" customHeight="1">
      <c r="A555" s="44">
        <v>460</v>
      </c>
      <c r="B555" s="149"/>
      <c r="C555" s="156">
        <v>9325</v>
      </c>
      <c r="D555" s="635" t="s">
        <v>823</v>
      </c>
      <c r="E555" s="1388">
        <f t="shared" si="129"/>
        <v>0</v>
      </c>
      <c r="F555" s="1633">
        <v>0</v>
      </c>
      <c r="G555" s="1633">
        <v>0</v>
      </c>
      <c r="H555" s="586">
        <v>0</v>
      </c>
      <c r="I555" s="1633">
        <v>0</v>
      </c>
      <c r="J555" s="1633">
        <v>0</v>
      </c>
      <c r="K555" s="586">
        <v>0</v>
      </c>
      <c r="L555" s="1388">
        <f t="shared" si="121"/>
        <v>0</v>
      </c>
      <c r="M555" s="7" t="str">
        <f t="shared" si="127"/>
        <v/>
      </c>
      <c r="N555" s="519"/>
    </row>
    <row r="556" spans="1:14" ht="18.75" customHeight="1">
      <c r="A556" s="44">
        <v>461</v>
      </c>
      <c r="B556" s="149"/>
      <c r="C556" s="156">
        <v>9326</v>
      </c>
      <c r="D556" s="635" t="s">
        <v>824</v>
      </c>
      <c r="E556" s="1388">
        <f t="shared" si="129"/>
        <v>0</v>
      </c>
      <c r="F556" s="1633">
        <v>0</v>
      </c>
      <c r="G556" s="1633">
        <v>0</v>
      </c>
      <c r="H556" s="586">
        <v>0</v>
      </c>
      <c r="I556" s="1633">
        <v>0</v>
      </c>
      <c r="J556" s="1633">
        <v>0</v>
      </c>
      <c r="K556" s="586">
        <v>0</v>
      </c>
      <c r="L556" s="1388">
        <f t="shared" si="121"/>
        <v>0</v>
      </c>
      <c r="M556" s="7" t="str">
        <f t="shared" si="127"/>
        <v/>
      </c>
      <c r="N556" s="519"/>
    </row>
    <row r="557" spans="1:14" ht="30.75" customHeight="1">
      <c r="A557" s="36"/>
      <c r="B557" s="149"/>
      <c r="C557" s="156">
        <v>9327</v>
      </c>
      <c r="D557" s="635" t="s">
        <v>825</v>
      </c>
      <c r="E557" s="1388">
        <f t="shared" si="129"/>
        <v>0</v>
      </c>
      <c r="F557" s="1633">
        <v>0</v>
      </c>
      <c r="G557" s="1633">
        <v>0</v>
      </c>
      <c r="H557" s="659">
        <v>0</v>
      </c>
      <c r="I557" s="1633">
        <v>0</v>
      </c>
      <c r="J557" s="1633">
        <v>0</v>
      </c>
      <c r="K557" s="659">
        <v>0</v>
      </c>
      <c r="L557" s="1388">
        <f t="shared" si="121"/>
        <v>0</v>
      </c>
      <c r="M557" s="7" t="str">
        <f t="shared" si="127"/>
        <v/>
      </c>
      <c r="N557" s="519"/>
    </row>
    <row r="558" spans="1:14" ht="18.75" customHeight="1">
      <c r="A558" s="36"/>
      <c r="B558" s="149"/>
      <c r="C558" s="448">
        <v>9328</v>
      </c>
      <c r="D558" s="636" t="s">
        <v>826</v>
      </c>
      <c r="E558" s="1657">
        <f t="shared" si="129"/>
        <v>0</v>
      </c>
      <c r="F558" s="1660">
        <v>0</v>
      </c>
      <c r="G558" s="1661">
        <v>0</v>
      </c>
      <c r="H558" s="1662">
        <v>0</v>
      </c>
      <c r="I558" s="1661">
        <v>0</v>
      </c>
      <c r="J558" s="1661">
        <v>0</v>
      </c>
      <c r="K558" s="1662">
        <v>0</v>
      </c>
      <c r="L558" s="1658">
        <f t="shared" si="121"/>
        <v>0</v>
      </c>
      <c r="M558" s="7" t="str">
        <f t="shared" si="127"/>
        <v/>
      </c>
      <c r="N558" s="519"/>
    </row>
    <row r="559" spans="1:14" ht="31.5">
      <c r="A559" s="44">
        <v>462</v>
      </c>
      <c r="B559" s="149"/>
      <c r="C559" s="470">
        <v>9330</v>
      </c>
      <c r="D559" s="622" t="s">
        <v>827</v>
      </c>
      <c r="E559" s="1401">
        <f t="shared" si="129"/>
        <v>0</v>
      </c>
      <c r="F559" s="637"/>
      <c r="G559" s="638"/>
      <c r="H559" s="1659">
        <v>0</v>
      </c>
      <c r="I559" s="637"/>
      <c r="J559" s="638"/>
      <c r="K559" s="1659">
        <v>0</v>
      </c>
      <c r="L559" s="1401">
        <f t="shared" si="121"/>
        <v>0</v>
      </c>
      <c r="M559" s="7" t="str">
        <f t="shared" si="127"/>
        <v/>
      </c>
      <c r="N559" s="519"/>
    </row>
    <row r="560" spans="1:14" ht="31.5">
      <c r="A560" s="36"/>
      <c r="B560" s="149"/>
      <c r="C560" s="453">
        <v>9336</v>
      </c>
      <c r="D560" s="634" t="s">
        <v>953</v>
      </c>
      <c r="E560" s="1400">
        <f t="shared" si="129"/>
        <v>0</v>
      </c>
      <c r="F560" s="455"/>
      <c r="G560" s="456"/>
      <c r="H560" s="586">
        <v>0</v>
      </c>
      <c r="I560" s="455"/>
      <c r="J560" s="456"/>
      <c r="K560" s="586">
        <v>0</v>
      </c>
      <c r="L560" s="1400">
        <f t="shared" si="121"/>
        <v>0</v>
      </c>
      <c r="M560" s="7" t="str">
        <f t="shared" si="127"/>
        <v/>
      </c>
      <c r="N560" s="519"/>
    </row>
    <row r="561" spans="1:14" ht="31.5">
      <c r="A561" s="44">
        <v>462</v>
      </c>
      <c r="B561" s="149"/>
      <c r="C561" s="156">
        <v>9337</v>
      </c>
      <c r="D561" s="157" t="s">
        <v>954</v>
      </c>
      <c r="E561" s="1388">
        <f t="shared" si="129"/>
        <v>0</v>
      </c>
      <c r="F561" s="158"/>
      <c r="G561" s="159"/>
      <c r="H561" s="586">
        <v>0</v>
      </c>
      <c r="I561" s="158"/>
      <c r="J561" s="159"/>
      <c r="K561" s="586">
        <v>0</v>
      </c>
      <c r="L561" s="1388">
        <f t="shared" si="121"/>
        <v>0</v>
      </c>
      <c r="M561" s="7" t="str">
        <f t="shared" si="127"/>
        <v/>
      </c>
      <c r="N561" s="519"/>
    </row>
    <row r="562" spans="1:14" ht="18.75" customHeight="1">
      <c r="A562" s="36"/>
      <c r="B562" s="149"/>
      <c r="C562" s="156">
        <v>9338</v>
      </c>
      <c r="D562" s="635" t="s">
        <v>955</v>
      </c>
      <c r="E562" s="1388">
        <f t="shared" si="129"/>
        <v>0</v>
      </c>
      <c r="F562" s="158"/>
      <c r="G562" s="159"/>
      <c r="H562" s="586">
        <v>0</v>
      </c>
      <c r="I562" s="158"/>
      <c r="J562" s="159"/>
      <c r="K562" s="586">
        <v>0</v>
      </c>
      <c r="L562" s="1388">
        <f t="shared" si="121"/>
        <v>0</v>
      </c>
      <c r="M562" s="7" t="str">
        <f t="shared" si="127"/>
        <v/>
      </c>
      <c r="N562" s="519"/>
    </row>
    <row r="563" spans="1:14" ht="18.75" customHeight="1">
      <c r="A563" s="44">
        <v>462</v>
      </c>
      <c r="B563" s="149"/>
      <c r="C563" s="448">
        <v>9339</v>
      </c>
      <c r="D563" s="449" t="s">
        <v>956</v>
      </c>
      <c r="E563" s="1386">
        <f t="shared" si="129"/>
        <v>0</v>
      </c>
      <c r="F563" s="450"/>
      <c r="G563" s="451"/>
      <c r="H563" s="598">
        <v>0</v>
      </c>
      <c r="I563" s="450"/>
      <c r="J563" s="451"/>
      <c r="K563" s="598">
        <v>0</v>
      </c>
      <c r="L563" s="1386">
        <f t="shared" si="121"/>
        <v>0</v>
      </c>
      <c r="M563" s="7" t="str">
        <f t="shared" si="127"/>
        <v/>
      </c>
      <c r="N563" s="519"/>
    </row>
    <row r="564" spans="1:14" ht="18.75" customHeight="1">
      <c r="A564" s="36"/>
      <c r="B564" s="149"/>
      <c r="C564" s="453">
        <v>9355</v>
      </c>
      <c r="D564" s="639" t="s">
        <v>957</v>
      </c>
      <c r="E564" s="1400">
        <f t="shared" si="129"/>
        <v>0</v>
      </c>
      <c r="F564" s="455"/>
      <c r="G564" s="456"/>
      <c r="H564" s="586">
        <v>0</v>
      </c>
      <c r="I564" s="455"/>
      <c r="J564" s="456"/>
      <c r="K564" s="586">
        <v>0</v>
      </c>
      <c r="L564" s="1400">
        <f t="shared" si="121"/>
        <v>0</v>
      </c>
      <c r="M564" s="7" t="str">
        <f t="shared" si="127"/>
        <v/>
      </c>
      <c r="N564" s="519"/>
    </row>
    <row r="565" spans="1:14" ht="18.75" customHeight="1">
      <c r="A565" s="44">
        <v>462</v>
      </c>
      <c r="B565" s="149"/>
      <c r="C565" s="448">
        <v>9356</v>
      </c>
      <c r="D565" s="640" t="s">
        <v>958</v>
      </c>
      <c r="E565" s="1386">
        <f t="shared" si="129"/>
        <v>0</v>
      </c>
      <c r="F565" s="450"/>
      <c r="G565" s="451"/>
      <c r="H565" s="598">
        <v>0</v>
      </c>
      <c r="I565" s="450"/>
      <c r="J565" s="451"/>
      <c r="K565" s="598">
        <v>0</v>
      </c>
      <c r="L565" s="1386">
        <f t="shared" si="121"/>
        <v>0</v>
      </c>
      <c r="M565" s="7" t="str">
        <f t="shared" si="127"/>
        <v/>
      </c>
      <c r="N565" s="519"/>
    </row>
    <row r="566" spans="1:14" ht="18.75" customHeight="1">
      <c r="A566" s="44">
        <v>462</v>
      </c>
      <c r="B566" s="149"/>
      <c r="C566" s="453">
        <v>9395</v>
      </c>
      <c r="D566" s="468" t="s">
        <v>959</v>
      </c>
      <c r="E566" s="1400">
        <f t="shared" si="129"/>
        <v>0</v>
      </c>
      <c r="F566" s="455"/>
      <c r="G566" s="456"/>
      <c r="H566" s="586">
        <v>0</v>
      </c>
      <c r="I566" s="455"/>
      <c r="J566" s="456"/>
      <c r="K566" s="586">
        <v>0</v>
      </c>
      <c r="L566" s="1400">
        <f t="shared" si="121"/>
        <v>0</v>
      </c>
      <c r="M566" s="7" t="str">
        <f t="shared" si="127"/>
        <v/>
      </c>
      <c r="N566" s="519"/>
    </row>
    <row r="567" spans="1:14" ht="18.75" customHeight="1">
      <c r="A567" s="36">
        <v>465</v>
      </c>
      <c r="B567" s="149"/>
      <c r="C567" s="179">
        <v>9396</v>
      </c>
      <c r="D567" s="641" t="s">
        <v>960</v>
      </c>
      <c r="E567" s="1389">
        <f t="shared" si="129"/>
        <v>0</v>
      </c>
      <c r="F567" s="173"/>
      <c r="G567" s="174"/>
      <c r="H567" s="587">
        <v>0</v>
      </c>
      <c r="I567" s="173"/>
      <c r="J567" s="174"/>
      <c r="K567" s="587">
        <v>0</v>
      </c>
      <c r="L567" s="1389">
        <f t="shared" si="121"/>
        <v>0</v>
      </c>
      <c r="M567" s="7" t="str">
        <f t="shared" si="127"/>
        <v/>
      </c>
      <c r="N567" s="519"/>
    </row>
    <row r="568" spans="1:14" s="15" customFormat="1" ht="18" customHeight="1">
      <c r="A568" s="39">
        <v>470</v>
      </c>
      <c r="B568" s="578">
        <v>9500</v>
      </c>
      <c r="C568" s="1849" t="s">
        <v>961</v>
      </c>
      <c r="D568" s="1849"/>
      <c r="E568" s="579">
        <f t="shared" ref="E568:L568" si="133">SUM(E569:E587)</f>
        <v>0</v>
      </c>
      <c r="F568" s="588">
        <f t="shared" si="133"/>
        <v>0</v>
      </c>
      <c r="G568" s="581">
        <f t="shared" si="133"/>
        <v>0</v>
      </c>
      <c r="H568" s="582">
        <f>SUM(H569:H587)</f>
        <v>0</v>
      </c>
      <c r="I568" s="588">
        <f t="shared" si="133"/>
        <v>0</v>
      </c>
      <c r="J568" s="581">
        <f t="shared" si="133"/>
        <v>0</v>
      </c>
      <c r="K568" s="582">
        <f t="shared" si="133"/>
        <v>0</v>
      </c>
      <c r="L568" s="579">
        <f t="shared" si="133"/>
        <v>0</v>
      </c>
      <c r="M568" s="7" t="str">
        <f t="shared" si="127"/>
        <v/>
      </c>
      <c r="N568" s="519"/>
    </row>
    <row r="569" spans="1:14" ht="18.75" customHeight="1">
      <c r="A569" s="36">
        <v>475</v>
      </c>
      <c r="B569" s="149"/>
      <c r="C569" s="150">
        <v>9501</v>
      </c>
      <c r="D569" s="187" t="s">
        <v>828</v>
      </c>
      <c r="E569" s="1380">
        <f t="shared" si="129"/>
        <v>0</v>
      </c>
      <c r="F569" s="152"/>
      <c r="G569" s="153"/>
      <c r="H569" s="585">
        <v>0</v>
      </c>
      <c r="I569" s="152"/>
      <c r="J569" s="153"/>
      <c r="K569" s="585">
        <v>0</v>
      </c>
      <c r="L569" s="1380">
        <f t="shared" si="121"/>
        <v>0</v>
      </c>
      <c r="M569" s="7" t="str">
        <f t="shared" si="127"/>
        <v/>
      </c>
      <c r="N569" s="519"/>
    </row>
    <row r="570" spans="1:14" ht="18.75" customHeight="1">
      <c r="A570" s="36">
        <v>480</v>
      </c>
      <c r="B570" s="149"/>
      <c r="C570" s="156">
        <v>9502</v>
      </c>
      <c r="D570" s="605" t="s">
        <v>829</v>
      </c>
      <c r="E570" s="1381">
        <f t="shared" si="129"/>
        <v>0</v>
      </c>
      <c r="F570" s="158"/>
      <c r="G570" s="159"/>
      <c r="H570" s="586">
        <v>0</v>
      </c>
      <c r="I570" s="158"/>
      <c r="J570" s="159"/>
      <c r="K570" s="586">
        <v>0</v>
      </c>
      <c r="L570" s="1381">
        <f t="shared" ref="L570:L587" si="134">I570+J570+K570</f>
        <v>0</v>
      </c>
      <c r="M570" s="7" t="str">
        <f t="shared" si="127"/>
        <v/>
      </c>
      <c r="N570" s="519"/>
    </row>
    <row r="571" spans="1:14" ht="18.75" customHeight="1">
      <c r="A571" s="36">
        <v>485</v>
      </c>
      <c r="B571" s="149"/>
      <c r="C571" s="156">
        <v>9503</v>
      </c>
      <c r="D571" s="605" t="s">
        <v>871</v>
      </c>
      <c r="E571" s="1381">
        <f t="shared" si="129"/>
        <v>0</v>
      </c>
      <c r="F571" s="158"/>
      <c r="G571" s="159"/>
      <c r="H571" s="586">
        <v>0</v>
      </c>
      <c r="I571" s="158"/>
      <c r="J571" s="159"/>
      <c r="K571" s="586">
        <v>0</v>
      </c>
      <c r="L571" s="1381">
        <f t="shared" si="134"/>
        <v>0</v>
      </c>
      <c r="M571" s="7" t="str">
        <f t="shared" si="127"/>
        <v/>
      </c>
      <c r="N571" s="519"/>
    </row>
    <row r="572" spans="1:14" ht="18.75" customHeight="1">
      <c r="A572" s="36">
        <v>490</v>
      </c>
      <c r="B572" s="149"/>
      <c r="C572" s="156">
        <v>9504</v>
      </c>
      <c r="D572" s="605" t="s">
        <v>872</v>
      </c>
      <c r="E572" s="1381">
        <f t="shared" si="129"/>
        <v>0</v>
      </c>
      <c r="F572" s="158"/>
      <c r="G572" s="159"/>
      <c r="H572" s="586">
        <v>0</v>
      </c>
      <c r="I572" s="158"/>
      <c r="J572" s="159"/>
      <c r="K572" s="586">
        <v>0</v>
      </c>
      <c r="L572" s="1381">
        <f t="shared" si="134"/>
        <v>0</v>
      </c>
      <c r="M572" s="7" t="str">
        <f t="shared" si="127"/>
        <v/>
      </c>
      <c r="N572" s="519"/>
    </row>
    <row r="573" spans="1:14" ht="18.75" customHeight="1">
      <c r="A573" s="36">
        <v>495</v>
      </c>
      <c r="B573" s="149"/>
      <c r="C573" s="156">
        <v>9505</v>
      </c>
      <c r="D573" s="605" t="s">
        <v>830</v>
      </c>
      <c r="E573" s="1393">
        <f t="shared" si="129"/>
        <v>0</v>
      </c>
      <c r="F573" s="158"/>
      <c r="G573" s="159"/>
      <c r="H573" s="659">
        <v>0</v>
      </c>
      <c r="I573" s="158"/>
      <c r="J573" s="159"/>
      <c r="K573" s="659">
        <v>0</v>
      </c>
      <c r="L573" s="1393">
        <f t="shared" si="134"/>
        <v>0</v>
      </c>
      <c r="M573" s="7" t="str">
        <f t="shared" si="127"/>
        <v/>
      </c>
      <c r="N573" s="519"/>
    </row>
    <row r="574" spans="1:14" ht="18.75" customHeight="1">
      <c r="A574" s="36">
        <v>500</v>
      </c>
      <c r="B574" s="149"/>
      <c r="C574" s="156">
        <v>9506</v>
      </c>
      <c r="D574" s="605" t="s">
        <v>831</v>
      </c>
      <c r="E574" s="1384">
        <f t="shared" si="129"/>
        <v>0</v>
      </c>
      <c r="F574" s="1643"/>
      <c r="G574" s="1663"/>
      <c r="H574" s="587">
        <v>0</v>
      </c>
      <c r="I574" s="1643"/>
      <c r="J574" s="1663"/>
      <c r="K574" s="1665">
        <v>0</v>
      </c>
      <c r="L574" s="1384">
        <f t="shared" si="134"/>
        <v>0</v>
      </c>
      <c r="M574" s="7" t="str">
        <f t="shared" si="127"/>
        <v/>
      </c>
      <c r="N574" s="519"/>
    </row>
    <row r="575" spans="1:14" ht="18.75" customHeight="1">
      <c r="A575" s="36">
        <v>505</v>
      </c>
      <c r="B575" s="149"/>
      <c r="C575" s="156">
        <v>9507</v>
      </c>
      <c r="D575" s="605" t="s">
        <v>832</v>
      </c>
      <c r="E575" s="1394">
        <f t="shared" si="129"/>
        <v>0</v>
      </c>
      <c r="F575" s="152"/>
      <c r="G575" s="153"/>
      <c r="H575" s="1664">
        <v>0</v>
      </c>
      <c r="I575" s="152"/>
      <c r="J575" s="153"/>
      <c r="K575" s="1664">
        <v>0</v>
      </c>
      <c r="L575" s="1394">
        <f t="shared" si="134"/>
        <v>0</v>
      </c>
      <c r="M575" s="7" t="str">
        <f t="shared" si="127"/>
        <v/>
      </c>
      <c r="N575" s="519"/>
    </row>
    <row r="576" spans="1:14" ht="18.75" customHeight="1">
      <c r="A576" s="36">
        <v>510</v>
      </c>
      <c r="B576" s="149"/>
      <c r="C576" s="156">
        <v>9508</v>
      </c>
      <c r="D576" s="605" t="s">
        <v>833</v>
      </c>
      <c r="E576" s="1381">
        <f t="shared" si="129"/>
        <v>0</v>
      </c>
      <c r="F576" s="158"/>
      <c r="G576" s="159"/>
      <c r="H576" s="586">
        <v>0</v>
      </c>
      <c r="I576" s="158"/>
      <c r="J576" s="159"/>
      <c r="K576" s="586">
        <v>0</v>
      </c>
      <c r="L576" s="1381">
        <f t="shared" si="134"/>
        <v>0</v>
      </c>
      <c r="M576" s="7" t="str">
        <f t="shared" si="127"/>
        <v/>
      </c>
      <c r="N576" s="519"/>
    </row>
    <row r="577" spans="1:14" ht="18.75" customHeight="1">
      <c r="A577" s="36">
        <v>515</v>
      </c>
      <c r="B577" s="149"/>
      <c r="C577" s="156">
        <v>9509</v>
      </c>
      <c r="D577" s="605" t="s">
        <v>873</v>
      </c>
      <c r="E577" s="1381">
        <f t="shared" si="129"/>
        <v>0</v>
      </c>
      <c r="F577" s="158"/>
      <c r="G577" s="159"/>
      <c r="H577" s="586">
        <v>0</v>
      </c>
      <c r="I577" s="158"/>
      <c r="J577" s="159"/>
      <c r="K577" s="586">
        <v>0</v>
      </c>
      <c r="L577" s="1381">
        <f t="shared" si="134"/>
        <v>0</v>
      </c>
      <c r="M577" s="7" t="str">
        <f t="shared" si="127"/>
        <v/>
      </c>
      <c r="N577" s="519"/>
    </row>
    <row r="578" spans="1:14" ht="18.75" customHeight="1">
      <c r="A578" s="36">
        <v>520</v>
      </c>
      <c r="B578" s="149"/>
      <c r="C578" s="156">
        <v>9510</v>
      </c>
      <c r="D578" s="605" t="s">
        <v>874</v>
      </c>
      <c r="E578" s="1381">
        <f t="shared" si="129"/>
        <v>0</v>
      </c>
      <c r="F578" s="158"/>
      <c r="G578" s="159"/>
      <c r="H578" s="586">
        <v>0</v>
      </c>
      <c r="I578" s="158"/>
      <c r="J578" s="159"/>
      <c r="K578" s="586">
        <v>0</v>
      </c>
      <c r="L578" s="1381">
        <f t="shared" si="134"/>
        <v>0</v>
      </c>
      <c r="M578" s="7" t="str">
        <f t="shared" si="127"/>
        <v/>
      </c>
      <c r="N578" s="519"/>
    </row>
    <row r="579" spans="1:14" ht="18.75" customHeight="1">
      <c r="A579" s="36">
        <v>525</v>
      </c>
      <c r="B579" s="149"/>
      <c r="C579" s="156">
        <v>9511</v>
      </c>
      <c r="D579" s="605" t="s">
        <v>834</v>
      </c>
      <c r="E579" s="1381">
        <f t="shared" si="129"/>
        <v>0</v>
      </c>
      <c r="F579" s="158"/>
      <c r="G579" s="159"/>
      <c r="H579" s="586">
        <v>0</v>
      </c>
      <c r="I579" s="158"/>
      <c r="J579" s="159"/>
      <c r="K579" s="586">
        <v>0</v>
      </c>
      <c r="L579" s="1381">
        <f t="shared" si="134"/>
        <v>0</v>
      </c>
      <c r="M579" s="7" t="str">
        <f t="shared" si="127"/>
        <v/>
      </c>
      <c r="N579" s="519"/>
    </row>
    <row r="580" spans="1:14" ht="18.75" customHeight="1">
      <c r="A580" s="36">
        <v>530</v>
      </c>
      <c r="B580" s="149"/>
      <c r="C580" s="156">
        <v>9512</v>
      </c>
      <c r="D580" s="605" t="s">
        <v>835</v>
      </c>
      <c r="E580" s="1381">
        <f t="shared" si="129"/>
        <v>0</v>
      </c>
      <c r="F580" s="158"/>
      <c r="G580" s="159"/>
      <c r="H580" s="586">
        <v>0</v>
      </c>
      <c r="I580" s="158"/>
      <c r="J580" s="159"/>
      <c r="K580" s="586">
        <v>0</v>
      </c>
      <c r="L580" s="1381">
        <f t="shared" si="134"/>
        <v>0</v>
      </c>
      <c r="M580" s="7" t="str">
        <f t="shared" si="127"/>
        <v/>
      </c>
      <c r="N580" s="519"/>
    </row>
    <row r="581" spans="1:14" ht="18.75" customHeight="1">
      <c r="A581" s="36">
        <v>535</v>
      </c>
      <c r="B581" s="149"/>
      <c r="C581" s="162">
        <v>9513</v>
      </c>
      <c r="D581" s="182" t="s">
        <v>836</v>
      </c>
      <c r="E581" s="1396">
        <f>F581+G581+H581</f>
        <v>0</v>
      </c>
      <c r="F581" s="165"/>
      <c r="G581" s="165"/>
      <c r="H581" s="586">
        <v>0</v>
      </c>
      <c r="I581" s="165"/>
      <c r="J581" s="165"/>
      <c r="K581" s="586">
        <v>0</v>
      </c>
      <c r="L581" s="1396">
        <f t="shared" si="134"/>
        <v>0</v>
      </c>
      <c r="M581" s="7" t="str">
        <f t="shared" si="127"/>
        <v/>
      </c>
      <c r="N581" s="519"/>
    </row>
    <row r="582" spans="1:14" ht="31.5">
      <c r="A582" s="36">
        <v>540</v>
      </c>
      <c r="B582" s="149"/>
      <c r="C582" s="599">
        <v>9514</v>
      </c>
      <c r="D582" s="614" t="s">
        <v>837</v>
      </c>
      <c r="E582" s="1397">
        <f t="shared" si="129"/>
        <v>0</v>
      </c>
      <c r="F582" s="602"/>
      <c r="G582" s="602"/>
      <c r="H582" s="603">
        <v>0</v>
      </c>
      <c r="I582" s="602"/>
      <c r="J582" s="602"/>
      <c r="K582" s="603">
        <v>0</v>
      </c>
      <c r="L582" s="1397">
        <f t="shared" si="134"/>
        <v>0</v>
      </c>
      <c r="M582" s="7" t="str">
        <f t="shared" si="127"/>
        <v/>
      </c>
      <c r="N582" s="519"/>
    </row>
    <row r="583" spans="1:14" ht="27.75" customHeight="1">
      <c r="A583" s="36">
        <v>545</v>
      </c>
      <c r="B583" s="642"/>
      <c r="C583" s="643">
        <v>9521</v>
      </c>
      <c r="D583" s="468" t="s">
        <v>962</v>
      </c>
      <c r="E583" s="1383">
        <f>F583+G583+H583</f>
        <v>0</v>
      </c>
      <c r="F583" s="456"/>
      <c r="G583" s="456"/>
      <c r="H583" s="586">
        <v>0</v>
      </c>
      <c r="I583" s="456"/>
      <c r="J583" s="456"/>
      <c r="K583" s="586">
        <v>0</v>
      </c>
      <c r="L583" s="1383">
        <f t="shared" si="134"/>
        <v>0</v>
      </c>
      <c r="M583" s="7" t="str">
        <f t="shared" si="127"/>
        <v/>
      </c>
      <c r="N583" s="519"/>
    </row>
    <row r="584" spans="1:14" ht="18.75" customHeight="1">
      <c r="A584" s="36">
        <v>550</v>
      </c>
      <c r="B584" s="149"/>
      <c r="C584" s="156">
        <v>9522</v>
      </c>
      <c r="D584" s="644" t="s">
        <v>963</v>
      </c>
      <c r="E584" s="1381">
        <f t="shared" si="129"/>
        <v>0</v>
      </c>
      <c r="F584" s="158"/>
      <c r="G584" s="159"/>
      <c r="H584" s="586">
        <v>0</v>
      </c>
      <c r="I584" s="158"/>
      <c r="J584" s="159"/>
      <c r="K584" s="586">
        <v>0</v>
      </c>
      <c r="L584" s="1381">
        <f t="shared" si="134"/>
        <v>0</v>
      </c>
      <c r="M584" s="7" t="str">
        <f t="shared" si="127"/>
        <v/>
      </c>
      <c r="N584" s="519"/>
    </row>
    <row r="585" spans="1:14" ht="18.75" customHeight="1">
      <c r="A585" s="36">
        <v>555</v>
      </c>
      <c r="B585" s="149"/>
      <c r="C585" s="156">
        <v>9528</v>
      </c>
      <c r="D585" s="644" t="s">
        <v>964</v>
      </c>
      <c r="E585" s="1381">
        <f t="shared" si="129"/>
        <v>0</v>
      </c>
      <c r="F585" s="158"/>
      <c r="G585" s="159"/>
      <c r="H585" s="586">
        <v>0</v>
      </c>
      <c r="I585" s="158"/>
      <c r="J585" s="159"/>
      <c r="K585" s="586">
        <v>0</v>
      </c>
      <c r="L585" s="1381">
        <f t="shared" si="134"/>
        <v>0</v>
      </c>
      <c r="M585" s="7" t="str">
        <f t="shared" si="127"/>
        <v/>
      </c>
      <c r="N585" s="519"/>
    </row>
    <row r="586" spans="1:14" ht="18.75" customHeight="1">
      <c r="A586" s="36">
        <v>560</v>
      </c>
      <c r="B586" s="149"/>
      <c r="C586" s="448">
        <v>9529</v>
      </c>
      <c r="D586" s="640" t="s">
        <v>965</v>
      </c>
      <c r="E586" s="1382">
        <f t="shared" si="129"/>
        <v>0</v>
      </c>
      <c r="F586" s="451"/>
      <c r="G586" s="451"/>
      <c r="H586" s="598">
        <v>0</v>
      </c>
      <c r="I586" s="451"/>
      <c r="J586" s="451"/>
      <c r="K586" s="598">
        <v>0</v>
      </c>
      <c r="L586" s="1382">
        <f t="shared" si="134"/>
        <v>0</v>
      </c>
      <c r="M586" s="7" t="str">
        <f t="shared" si="127"/>
        <v/>
      </c>
      <c r="N586" s="519"/>
    </row>
    <row r="587" spans="1:14" ht="31.5">
      <c r="A587" s="36">
        <v>561</v>
      </c>
      <c r="B587" s="149"/>
      <c r="C587" s="470">
        <v>9549</v>
      </c>
      <c r="D587" s="645" t="s">
        <v>838</v>
      </c>
      <c r="E587" s="1402">
        <f t="shared" si="129"/>
        <v>0</v>
      </c>
      <c r="F587" s="158"/>
      <c r="G587" s="638"/>
      <c r="H587" s="586">
        <v>0</v>
      </c>
      <c r="I587" s="158"/>
      <c r="J587" s="638"/>
      <c r="K587" s="586">
        <v>0</v>
      </c>
      <c r="L587" s="1402">
        <f t="shared" si="134"/>
        <v>0</v>
      </c>
      <c r="M587" s="7" t="str">
        <f t="shared" si="127"/>
        <v/>
      </c>
      <c r="N587" s="519"/>
    </row>
    <row r="588" spans="1:14" s="15" customFormat="1" ht="18.75" customHeight="1">
      <c r="A588" s="39">
        <v>565</v>
      </c>
      <c r="B588" s="578">
        <v>9600</v>
      </c>
      <c r="C588" s="1849" t="s">
        <v>966</v>
      </c>
      <c r="D588" s="1850"/>
      <c r="E588" s="579">
        <f t="shared" ref="E588:L588" si="135">SUM(E589:E592)</f>
        <v>0</v>
      </c>
      <c r="F588" s="588">
        <f t="shared" si="135"/>
        <v>0</v>
      </c>
      <c r="G588" s="581">
        <f t="shared" si="135"/>
        <v>0</v>
      </c>
      <c r="H588" s="582">
        <f>SUM(H589:H592)</f>
        <v>0</v>
      </c>
      <c r="I588" s="588">
        <f t="shared" si="135"/>
        <v>0</v>
      </c>
      <c r="J588" s="581">
        <f t="shared" si="135"/>
        <v>0</v>
      </c>
      <c r="K588" s="582">
        <f t="shared" si="135"/>
        <v>0</v>
      </c>
      <c r="L588" s="579">
        <f t="shared" si="135"/>
        <v>0</v>
      </c>
      <c r="M588" s="7" t="str">
        <f t="shared" si="127"/>
        <v/>
      </c>
      <c r="N588" s="519"/>
    </row>
    <row r="589" spans="1:14" s="17" customFormat="1" ht="31.5" customHeight="1">
      <c r="A589" s="43">
        <v>566</v>
      </c>
      <c r="B589" s="181"/>
      <c r="C589" s="481">
        <v>9601</v>
      </c>
      <c r="D589" s="646" t="s">
        <v>967</v>
      </c>
      <c r="E589" s="1380">
        <f t="shared" si="129"/>
        <v>0</v>
      </c>
      <c r="F589" s="1633">
        <v>0</v>
      </c>
      <c r="G589" s="1633">
        <v>0</v>
      </c>
      <c r="H589" s="585">
        <v>0</v>
      </c>
      <c r="I589" s="1633">
        <v>0</v>
      </c>
      <c r="J589" s="1633">
        <v>0</v>
      </c>
      <c r="K589" s="585">
        <v>0</v>
      </c>
      <c r="L589" s="1380">
        <f>I589+J589+K589</f>
        <v>0</v>
      </c>
      <c r="M589" s="7" t="str">
        <f t="shared" si="127"/>
        <v/>
      </c>
      <c r="N589" s="519"/>
    </row>
    <row r="590" spans="1:14" s="17" customFormat="1" ht="36" customHeight="1">
      <c r="A590" s="43">
        <v>567</v>
      </c>
      <c r="B590" s="181"/>
      <c r="C590" s="632">
        <v>9603</v>
      </c>
      <c r="D590" s="647" t="s">
        <v>968</v>
      </c>
      <c r="E590" s="1382">
        <f t="shared" si="129"/>
        <v>0</v>
      </c>
      <c r="F590" s="1633">
        <v>0</v>
      </c>
      <c r="G590" s="1633">
        <v>0</v>
      </c>
      <c r="H590" s="586">
        <v>0</v>
      </c>
      <c r="I590" s="1633">
        <v>0</v>
      </c>
      <c r="J590" s="1633">
        <v>0</v>
      </c>
      <c r="K590" s="586">
        <v>0</v>
      </c>
      <c r="L590" s="1382">
        <f>I590+J590+K590</f>
        <v>0</v>
      </c>
      <c r="M590" s="7" t="str">
        <f t="shared" si="127"/>
        <v/>
      </c>
      <c r="N590" s="519"/>
    </row>
    <row r="591" spans="1:14" s="17" customFormat="1" ht="30.75" customHeight="1">
      <c r="A591" s="43">
        <v>568</v>
      </c>
      <c r="B591" s="181"/>
      <c r="C591" s="453">
        <v>9607</v>
      </c>
      <c r="D591" s="648" t="s">
        <v>969</v>
      </c>
      <c r="E591" s="1383">
        <f t="shared" si="129"/>
        <v>0</v>
      </c>
      <c r="F591" s="1633">
        <v>0</v>
      </c>
      <c r="G591" s="1633">
        <v>0</v>
      </c>
      <c r="H591" s="586">
        <v>0</v>
      </c>
      <c r="I591" s="1633">
        <v>0</v>
      </c>
      <c r="J591" s="1633">
        <v>0</v>
      </c>
      <c r="K591" s="586">
        <v>0</v>
      </c>
      <c r="L591" s="1383">
        <f>I591+J591+K591</f>
        <v>0</v>
      </c>
      <c r="M591" s="7" t="str">
        <f t="shared" ref="M591:M598" si="136">(IF($E591&lt;&gt;0,$M$2,IF($L591&lt;&gt;0,$M$2,"")))</f>
        <v/>
      </c>
      <c r="N591" s="519"/>
    </row>
    <row r="592" spans="1:14" s="17" customFormat="1" ht="18.75" customHeight="1">
      <c r="A592" s="43">
        <v>569</v>
      </c>
      <c r="B592" s="181"/>
      <c r="C592" s="483">
        <v>9609</v>
      </c>
      <c r="D592" s="649" t="s">
        <v>970</v>
      </c>
      <c r="E592" s="1384">
        <f t="shared" si="129"/>
        <v>0</v>
      </c>
      <c r="F592" s="1633">
        <v>0</v>
      </c>
      <c r="G592" s="1633">
        <v>0</v>
      </c>
      <c r="H592" s="587">
        <v>0</v>
      </c>
      <c r="I592" s="1633">
        <v>0</v>
      </c>
      <c r="J592" s="1633">
        <v>0</v>
      </c>
      <c r="K592" s="587">
        <v>0</v>
      </c>
      <c r="L592" s="1384">
        <f>I592+J592+K592</f>
        <v>0</v>
      </c>
      <c r="M592" s="7" t="str">
        <f t="shared" si="136"/>
        <v/>
      </c>
      <c r="N592" s="519"/>
    </row>
    <row r="593" spans="1:241" s="15" customFormat="1" ht="18" customHeight="1">
      <c r="A593" s="39">
        <v>575</v>
      </c>
      <c r="B593" s="578">
        <v>9800</v>
      </c>
      <c r="C593" s="1849" t="s">
        <v>839</v>
      </c>
      <c r="D593" s="1850"/>
      <c r="E593" s="579">
        <f t="shared" ref="E593:L593" si="137">SUM(E594:E598)</f>
        <v>0</v>
      </c>
      <c r="F593" s="588">
        <f t="shared" si="137"/>
        <v>0</v>
      </c>
      <c r="G593" s="581">
        <f t="shared" si="137"/>
        <v>0</v>
      </c>
      <c r="H593" s="582">
        <f>SUM(H594:H598)</f>
        <v>0</v>
      </c>
      <c r="I593" s="588">
        <f t="shared" si="137"/>
        <v>0</v>
      </c>
      <c r="J593" s="581">
        <f t="shared" si="137"/>
        <v>0</v>
      </c>
      <c r="K593" s="582">
        <f t="shared" si="137"/>
        <v>0</v>
      </c>
      <c r="L593" s="579">
        <f t="shared" si="137"/>
        <v>0</v>
      </c>
      <c r="M593" s="7" t="str">
        <f t="shared" si="136"/>
        <v/>
      </c>
      <c r="N593" s="519"/>
    </row>
    <row r="594" spans="1:241" ht="18.75" customHeight="1">
      <c r="A594" s="36">
        <v>580</v>
      </c>
      <c r="B594" s="583"/>
      <c r="C594" s="150">
        <v>9810</v>
      </c>
      <c r="D594" s="187" t="s">
        <v>816</v>
      </c>
      <c r="E594" s="650">
        <f t="shared" si="129"/>
        <v>0</v>
      </c>
      <c r="F594" s="152"/>
      <c r="G594" s="153"/>
      <c r="H594" s="585">
        <v>0</v>
      </c>
      <c r="I594" s="152"/>
      <c r="J594" s="153"/>
      <c r="K594" s="585">
        <v>0</v>
      </c>
      <c r="L594" s="1380">
        <f>I594+J594+K594</f>
        <v>0</v>
      </c>
      <c r="M594" s="7" t="str">
        <f t="shared" si="136"/>
        <v/>
      </c>
      <c r="N594" s="519"/>
    </row>
    <row r="595" spans="1:241" ht="18.75" customHeight="1">
      <c r="A595" s="36">
        <v>585</v>
      </c>
      <c r="B595" s="583"/>
      <c r="C595" s="156">
        <v>9820</v>
      </c>
      <c r="D595" s="157" t="s">
        <v>817</v>
      </c>
      <c r="E595" s="651">
        <f t="shared" si="129"/>
        <v>0</v>
      </c>
      <c r="F595" s="158"/>
      <c r="G595" s="159"/>
      <c r="H595" s="586">
        <v>0</v>
      </c>
      <c r="I595" s="158"/>
      <c r="J595" s="159"/>
      <c r="K595" s="586">
        <v>0</v>
      </c>
      <c r="L595" s="1381">
        <f>I595+J595+K595</f>
        <v>0</v>
      </c>
      <c r="M595" s="7" t="str">
        <f t="shared" si="136"/>
        <v/>
      </c>
      <c r="N595" s="519"/>
    </row>
    <row r="596" spans="1:241" ht="18.75" customHeight="1">
      <c r="A596" s="36">
        <v>590</v>
      </c>
      <c r="B596" s="583"/>
      <c r="C596" s="156">
        <v>9830</v>
      </c>
      <c r="D596" s="157" t="s">
        <v>818</v>
      </c>
      <c r="E596" s="651">
        <f t="shared" si="129"/>
        <v>0</v>
      </c>
      <c r="F596" s="158"/>
      <c r="G596" s="159"/>
      <c r="H596" s="586">
        <v>0</v>
      </c>
      <c r="I596" s="158"/>
      <c r="J596" s="159"/>
      <c r="K596" s="586">
        <v>0</v>
      </c>
      <c r="L596" s="1381">
        <f>I596+J596+K596</f>
        <v>0</v>
      </c>
      <c r="M596" s="7" t="str">
        <f t="shared" si="136"/>
        <v/>
      </c>
      <c r="N596" s="519"/>
    </row>
    <row r="597" spans="1:241" ht="18.75" customHeight="1">
      <c r="A597" s="23">
        <v>600</v>
      </c>
      <c r="B597" s="583"/>
      <c r="C597" s="162">
        <v>9850</v>
      </c>
      <c r="D597" s="182" t="s">
        <v>819</v>
      </c>
      <c r="E597" s="652">
        <f t="shared" si="129"/>
        <v>0</v>
      </c>
      <c r="F597" s="164"/>
      <c r="G597" s="159"/>
      <c r="H597" s="598">
        <v>0</v>
      </c>
      <c r="I597" s="164"/>
      <c r="J597" s="159"/>
      <c r="K597" s="598">
        <v>0</v>
      </c>
      <c r="L597" s="1393">
        <f>I597+J597+K597</f>
        <v>0</v>
      </c>
      <c r="M597" s="7" t="str">
        <f t="shared" si="136"/>
        <v/>
      </c>
      <c r="N597" s="519"/>
    </row>
    <row r="598" spans="1:241" ht="33" customHeight="1">
      <c r="A598" s="23">
        <v>605</v>
      </c>
      <c r="B598" s="653"/>
      <c r="C598" s="654">
        <v>9890</v>
      </c>
      <c r="D598" s="655" t="s">
        <v>840</v>
      </c>
      <c r="E598" s="1403">
        <f>F598+G598+H598</f>
        <v>0</v>
      </c>
      <c r="F598" s="656">
        <v>0</v>
      </c>
      <c r="G598" s="657">
        <v>0</v>
      </c>
      <c r="H598" s="658">
        <v>0</v>
      </c>
      <c r="I598" s="1470">
        <v>0</v>
      </c>
      <c r="J598" s="1471">
        <v>0</v>
      </c>
      <c r="K598" s="659">
        <v>0</v>
      </c>
      <c r="L598" s="1403">
        <f>I598+J598+K598</f>
        <v>0</v>
      </c>
      <c r="M598" s="7" t="str">
        <f t="shared" si="136"/>
        <v/>
      </c>
      <c r="N598" s="519"/>
    </row>
    <row r="599" spans="1:241" ht="20.25" customHeight="1" thickBot="1">
      <c r="A599" s="23">
        <v>610</v>
      </c>
      <c r="B599" s="660" t="s">
        <v>915</v>
      </c>
      <c r="C599" s="661" t="s">
        <v>747</v>
      </c>
      <c r="D599" s="662" t="s">
        <v>971</v>
      </c>
      <c r="E599" s="663">
        <f t="shared" ref="E599:L599" si="138">SUM(E463,E467,E470,E473,E483,E499,E504,E505,E514,E518,E523,E480,E526,E533,E537,E538,E543,E546,E568,E588,E593)</f>
        <v>3483</v>
      </c>
      <c r="F599" s="664">
        <f t="shared" si="138"/>
        <v>3483</v>
      </c>
      <c r="G599" s="665">
        <f t="shared" si="138"/>
        <v>0</v>
      </c>
      <c r="H599" s="666">
        <f t="shared" si="138"/>
        <v>0</v>
      </c>
      <c r="I599" s="664">
        <f t="shared" si="138"/>
        <v>3483</v>
      </c>
      <c r="J599" s="665">
        <f t="shared" si="138"/>
        <v>0</v>
      </c>
      <c r="K599" s="667">
        <f t="shared" si="138"/>
        <v>0</v>
      </c>
      <c r="L599" s="663">
        <f t="shared" si="138"/>
        <v>3483</v>
      </c>
      <c r="M599" s="7">
        <v>1</v>
      </c>
      <c r="N599" s="519"/>
    </row>
    <row r="600" spans="1:241" ht="16.5" thickTop="1">
      <c r="A600" s="23"/>
      <c r="B600" s="229"/>
      <c r="C600" s="229"/>
      <c r="D600" s="558">
        <f>+IF(+SUM(E600:J600)=0,0,"Контрола: дефицит/излишък = финансиране с обратен знак (V. + VІ. = 0)")</f>
        <v>0</v>
      </c>
      <c r="E600" s="668">
        <f>E599+E447</f>
        <v>0</v>
      </c>
      <c r="F600" s="669"/>
      <c r="G600" s="669"/>
      <c r="H600" s="669"/>
      <c r="I600" s="668"/>
      <c r="J600" s="669"/>
      <c r="K600" s="669"/>
      <c r="L600" s="669">
        <f>L599+L447</f>
        <v>0</v>
      </c>
      <c r="M600" s="7">
        <v>1</v>
      </c>
      <c r="N600" s="519"/>
    </row>
    <row r="601" spans="1:241">
      <c r="A601" s="23"/>
      <c r="B601" s="392"/>
      <c r="C601" s="551"/>
      <c r="D601" s="219"/>
      <c r="E601" s="219"/>
      <c r="F601" s="219"/>
      <c r="G601" s="229"/>
      <c r="H601" s="229"/>
      <c r="I601" s="229"/>
      <c r="J601" s="229"/>
      <c r="K601" s="103"/>
      <c r="L601" s="229"/>
      <c r="M601" s="7">
        <v>1</v>
      </c>
      <c r="N601" s="519"/>
    </row>
    <row r="602" spans="1:241" ht="25.5" customHeight="1">
      <c r="A602" s="23"/>
      <c r="B602" s="392"/>
      <c r="C602" s="6"/>
      <c r="D602" s="230"/>
      <c r="E602" s="59"/>
      <c r="F602" s="59" t="s">
        <v>883</v>
      </c>
      <c r="G602" s="1877"/>
      <c r="H602" s="1878"/>
      <c r="I602" s="1878"/>
      <c r="J602" s="1879"/>
      <c r="K602" s="103"/>
      <c r="L602" s="229"/>
      <c r="M602" s="7">
        <v>1</v>
      </c>
      <c r="N602" s="519"/>
    </row>
    <row r="603" spans="1:241" ht="18.75" customHeight="1">
      <c r="A603" s="23"/>
      <c r="B603" s="392"/>
      <c r="C603" s="551"/>
      <c r="D603" s="230"/>
      <c r="E603" s="229"/>
      <c r="F603" s="551"/>
      <c r="G603" s="1867" t="s">
        <v>884</v>
      </c>
      <c r="H603" s="1867"/>
      <c r="I603" s="1867"/>
      <c r="J603" s="1867"/>
      <c r="K603" s="103"/>
      <c r="L603" s="229"/>
      <c r="M603" s="7">
        <v>1</v>
      </c>
      <c r="N603" s="519"/>
    </row>
    <row r="604" spans="1:241" ht="6.75" customHeight="1">
      <c r="A604" s="23"/>
      <c r="B604" s="392"/>
      <c r="C604" s="551"/>
      <c r="D604" s="230"/>
      <c r="E604" s="229"/>
      <c r="F604" s="551"/>
      <c r="G604" s="219"/>
      <c r="H604" s="219"/>
      <c r="I604" s="219"/>
      <c r="J604" s="219"/>
      <c r="K604" s="103"/>
      <c r="L604" s="229"/>
      <c r="M604" s="7">
        <v>1</v>
      </c>
      <c r="N604" s="519"/>
    </row>
    <row r="605" spans="1:241" ht="25.5" customHeight="1">
      <c r="A605" s="23"/>
      <c r="B605" s="392"/>
      <c r="C605" s="670" t="s">
        <v>885</v>
      </c>
      <c r="D605" s="671"/>
      <c r="E605" s="672"/>
      <c r="F605" s="219" t="s">
        <v>886</v>
      </c>
      <c r="G605" s="1859"/>
      <c r="H605" s="1860"/>
      <c r="I605" s="1860"/>
      <c r="J605" s="1861"/>
      <c r="K605" s="103"/>
      <c r="L605" s="229"/>
      <c r="M605" s="7">
        <v>1</v>
      </c>
      <c r="N605" s="519"/>
    </row>
    <row r="606" spans="1:241" ht="21.75" customHeight="1">
      <c r="A606" s="23"/>
      <c r="B606" s="1865" t="s">
        <v>887</v>
      </c>
      <c r="C606" s="1866"/>
      <c r="D606" s="673" t="s">
        <v>888</v>
      </c>
      <c r="E606" s="674"/>
      <c r="F606" s="675"/>
      <c r="G606" s="1867" t="s">
        <v>884</v>
      </c>
      <c r="H606" s="1867"/>
      <c r="I606" s="1867"/>
      <c r="J606" s="1867"/>
      <c r="K606" s="103"/>
      <c r="L606" s="229"/>
      <c r="M606" s="7">
        <v>1</v>
      </c>
      <c r="N606" s="519"/>
    </row>
    <row r="607" spans="1:241" ht="24.75" customHeight="1">
      <c r="A607" s="36"/>
      <c r="B607" s="1868"/>
      <c r="C607" s="1869"/>
      <c r="D607" s="676" t="s">
        <v>889</v>
      </c>
      <c r="E607" s="677"/>
      <c r="F607" s="678"/>
      <c r="G607" s="679" t="s">
        <v>890</v>
      </c>
      <c r="H607" s="1870"/>
      <c r="I607" s="1871"/>
      <c r="J607" s="1872"/>
      <c r="K607" s="103"/>
      <c r="L607" s="229"/>
      <c r="M607" s="7">
        <v>1</v>
      </c>
      <c r="N607" s="519"/>
    </row>
    <row r="608" spans="1:241" s="9" customFormat="1" ht="6" customHeight="1">
      <c r="A608" s="60"/>
      <c r="B608" s="229"/>
      <c r="C608" s="229"/>
      <c r="D608" s="392"/>
      <c r="E608" s="229"/>
      <c r="F608" s="229"/>
      <c r="G608" s="229"/>
      <c r="H608" s="229"/>
      <c r="I608" s="229"/>
      <c r="J608" s="229"/>
      <c r="K608" s="103"/>
      <c r="L608" s="229"/>
      <c r="M608" s="7">
        <v>1</v>
      </c>
      <c r="N608" s="519"/>
      <c r="O608" s="686"/>
      <c r="P608" s="686"/>
      <c r="Q608" s="686"/>
      <c r="R608" s="686"/>
      <c r="S608" s="686"/>
      <c r="T608" s="686"/>
      <c r="U608" s="686"/>
      <c r="V608" s="686"/>
      <c r="W608" s="686"/>
      <c r="X608" s="686"/>
      <c r="Y608" s="686"/>
      <c r="Z608" s="686"/>
      <c r="AA608" s="686"/>
      <c r="AB608" s="686"/>
      <c r="AC608" s="686"/>
      <c r="AD608" s="686"/>
      <c r="AE608" s="686"/>
      <c r="AF608" s="686"/>
      <c r="AG608" s="686"/>
      <c r="AH608" s="686"/>
      <c r="AI608" s="686"/>
      <c r="AJ608" s="686"/>
      <c r="AK608" s="686"/>
      <c r="AL608" s="686"/>
      <c r="AM608" s="686"/>
      <c r="AN608" s="686"/>
      <c r="AO608" s="686"/>
      <c r="AP608" s="686"/>
      <c r="AQ608" s="686"/>
      <c r="AR608" s="686"/>
      <c r="AS608" s="686"/>
      <c r="AT608" s="686"/>
      <c r="AU608" s="686"/>
      <c r="AV608" s="686"/>
      <c r="AW608" s="686"/>
      <c r="AX608" s="686"/>
      <c r="AY608" s="686"/>
      <c r="AZ608" s="686"/>
      <c r="BA608" s="686"/>
      <c r="BB608" s="686"/>
      <c r="BC608" s="686"/>
      <c r="BD608" s="686"/>
      <c r="BE608" s="686"/>
      <c r="BF608" s="686"/>
      <c r="BG608" s="686"/>
      <c r="BH608" s="686"/>
      <c r="BI608" s="686"/>
      <c r="BJ608" s="686"/>
      <c r="BK608" s="686"/>
      <c r="BL608" s="686"/>
      <c r="BM608" s="686"/>
      <c r="BN608" s="686"/>
      <c r="BO608" s="686"/>
      <c r="BP608" s="686"/>
      <c r="BQ608" s="686"/>
      <c r="BR608" s="686"/>
      <c r="BS608" s="686"/>
      <c r="BT608" s="686"/>
      <c r="BU608" s="686"/>
      <c r="BV608" s="686"/>
      <c r="BW608" s="686"/>
      <c r="BX608" s="686"/>
      <c r="BY608" s="686"/>
      <c r="BZ608" s="686"/>
      <c r="CA608" s="686"/>
      <c r="CB608" s="686"/>
      <c r="CC608" s="686"/>
      <c r="CD608" s="686"/>
      <c r="CE608" s="686"/>
      <c r="CF608" s="686"/>
      <c r="CG608" s="686"/>
      <c r="CH608" s="686"/>
      <c r="CI608" s="686"/>
      <c r="CJ608" s="686"/>
      <c r="CK608" s="686"/>
      <c r="CL608" s="686"/>
      <c r="CM608" s="686"/>
      <c r="CN608" s="686"/>
      <c r="CO608" s="686"/>
      <c r="CP608" s="686"/>
      <c r="CQ608" s="686"/>
      <c r="CR608" s="686"/>
      <c r="CS608" s="686"/>
      <c r="CT608" s="686"/>
      <c r="CU608" s="686"/>
      <c r="CV608" s="686"/>
      <c r="CW608" s="686"/>
      <c r="CX608" s="686"/>
      <c r="CY608" s="686"/>
      <c r="CZ608" s="686"/>
      <c r="DA608" s="686"/>
      <c r="DB608" s="686"/>
      <c r="DC608" s="686"/>
      <c r="DD608" s="686"/>
      <c r="DE608" s="686"/>
      <c r="DF608" s="686"/>
      <c r="DG608" s="686"/>
      <c r="DH608" s="686"/>
      <c r="DI608" s="686"/>
      <c r="DJ608" s="686"/>
      <c r="DK608" s="686"/>
      <c r="DL608" s="686"/>
      <c r="DM608" s="686"/>
      <c r="DN608" s="686"/>
      <c r="DO608" s="686"/>
      <c r="DP608" s="686"/>
      <c r="DQ608" s="686"/>
      <c r="DR608" s="686"/>
      <c r="DS608" s="686"/>
      <c r="DT608" s="686"/>
      <c r="DU608" s="686"/>
      <c r="DV608" s="686"/>
      <c r="DW608" s="686"/>
      <c r="DX608" s="686"/>
      <c r="DY608" s="686"/>
      <c r="DZ608" s="686"/>
      <c r="EA608" s="686"/>
      <c r="EB608" s="686"/>
      <c r="EC608" s="686"/>
      <c r="ED608" s="686"/>
      <c r="EE608" s="686"/>
      <c r="EF608" s="686"/>
      <c r="EG608" s="686"/>
      <c r="EH608" s="686"/>
      <c r="EI608" s="686"/>
      <c r="EJ608" s="686"/>
      <c r="EK608" s="686"/>
      <c r="EL608" s="686"/>
      <c r="EM608" s="686"/>
      <c r="EN608" s="686"/>
      <c r="EO608" s="686"/>
      <c r="EP608" s="686"/>
      <c r="EQ608" s="686"/>
      <c r="ER608" s="686"/>
      <c r="ES608" s="686"/>
      <c r="ET608" s="686"/>
      <c r="EU608" s="686"/>
      <c r="EV608" s="686"/>
      <c r="EW608" s="686"/>
      <c r="EX608" s="686"/>
      <c r="EY608" s="686"/>
      <c r="EZ608" s="686"/>
      <c r="FA608" s="686"/>
      <c r="FB608" s="686"/>
      <c r="FC608" s="686"/>
      <c r="FD608" s="686"/>
      <c r="FE608" s="686"/>
      <c r="FF608" s="686"/>
      <c r="FG608" s="686"/>
      <c r="FH608" s="686"/>
      <c r="FI608" s="686"/>
      <c r="FJ608" s="686"/>
      <c r="FK608" s="686"/>
      <c r="FL608" s="686"/>
      <c r="FM608" s="686"/>
      <c r="FN608" s="686"/>
      <c r="FO608" s="686"/>
      <c r="FP608" s="686"/>
      <c r="FQ608" s="686"/>
      <c r="FR608" s="686"/>
      <c r="FS608" s="686"/>
      <c r="FT608" s="686"/>
      <c r="FU608" s="686"/>
      <c r="FV608" s="686"/>
      <c r="FW608" s="686"/>
      <c r="FX608" s="686"/>
      <c r="FY608" s="686"/>
      <c r="FZ608" s="686"/>
      <c r="GA608" s="686"/>
      <c r="GB608" s="686"/>
      <c r="GC608" s="686"/>
      <c r="GD608" s="686"/>
      <c r="GE608" s="686"/>
      <c r="GF608" s="686"/>
      <c r="GG608" s="686"/>
      <c r="GH608" s="686"/>
      <c r="GI608" s="686"/>
      <c r="GJ608" s="686"/>
      <c r="GK608" s="686"/>
      <c r="GL608" s="686"/>
      <c r="GM608" s="686"/>
      <c r="GN608" s="686"/>
      <c r="GO608" s="686"/>
      <c r="GP608" s="686"/>
      <c r="GQ608" s="686"/>
      <c r="GR608" s="686"/>
      <c r="GS608" s="686"/>
      <c r="GT608" s="686"/>
      <c r="GU608" s="686"/>
      <c r="GV608" s="686"/>
      <c r="GW608" s="686"/>
      <c r="GX608" s="686"/>
      <c r="GY608" s="686"/>
      <c r="GZ608" s="686"/>
      <c r="HA608" s="686"/>
      <c r="HB608" s="686"/>
      <c r="HC608" s="686"/>
      <c r="HD608" s="686"/>
      <c r="HE608" s="686"/>
      <c r="HF608" s="686"/>
      <c r="HG608" s="686"/>
      <c r="HH608" s="686"/>
      <c r="HI608" s="686"/>
      <c r="HJ608" s="686"/>
      <c r="HK608" s="686"/>
      <c r="HL608" s="686"/>
      <c r="HM608" s="686"/>
      <c r="HN608" s="686"/>
      <c r="HO608" s="686"/>
      <c r="HP608" s="686"/>
      <c r="HQ608" s="686"/>
      <c r="HR608" s="686"/>
      <c r="HS608" s="686"/>
      <c r="HT608" s="686"/>
      <c r="HU608" s="686"/>
      <c r="HV608" s="686"/>
      <c r="HW608" s="686"/>
      <c r="HX608" s="686"/>
      <c r="HY608" s="686"/>
      <c r="HZ608" s="686"/>
      <c r="IA608" s="686"/>
      <c r="IB608" s="686"/>
      <c r="IC608" s="686"/>
      <c r="ID608" s="686"/>
      <c r="IE608" s="686"/>
      <c r="IF608" s="686"/>
      <c r="IG608" s="686"/>
    </row>
    <row r="609" spans="2:14" ht="21" customHeight="1">
      <c r="B609" s="680"/>
      <c r="C609" s="680"/>
      <c r="D609" s="681"/>
      <c r="E609" s="680"/>
      <c r="F609" s="680"/>
      <c r="G609" s="679" t="s">
        <v>891</v>
      </c>
      <c r="H609" s="1870"/>
      <c r="I609" s="1871"/>
      <c r="J609" s="1872"/>
      <c r="K609" s="224"/>
      <c r="L609" s="238"/>
      <c r="M609" s="7" t="e">
        <f>(IF(#REF!&lt;&gt;0,$M$2,IF(#REF!&lt;&gt;0,$M$2,"")))</f>
        <v>#REF!</v>
      </c>
      <c r="N609" s="519"/>
    </row>
    <row r="610" spans="2:14">
      <c r="B610" s="682"/>
      <c r="C610" s="682"/>
      <c r="D610" s="683"/>
      <c r="E610" s="682"/>
      <c r="F610" s="682"/>
      <c r="G610" s="682"/>
      <c r="H610" s="682"/>
      <c r="I610" s="682"/>
      <c r="J610" s="682"/>
      <c r="K610" s="682"/>
      <c r="L610" s="682"/>
      <c r="M610" s="682"/>
      <c r="N610" s="682"/>
    </row>
    <row r="611" spans="2:14">
      <c r="B611" s="108"/>
      <c r="C611" s="108"/>
      <c r="D611" s="684"/>
      <c r="E611" s="108"/>
      <c r="F611" s="108"/>
      <c r="G611" s="108"/>
      <c r="H611" s="108"/>
      <c r="I611" s="108"/>
      <c r="J611" s="108"/>
      <c r="K611" s="108"/>
      <c r="L611" s="108"/>
      <c r="M611" s="108"/>
      <c r="N611" s="108"/>
    </row>
    <row r="612" spans="2:14">
      <c r="B612" s="6"/>
      <c r="C612" s="6"/>
      <c r="D612" s="522"/>
      <c r="E612" s="38"/>
      <c r="F612" s="38"/>
      <c r="G612" s="38"/>
      <c r="H612" s="38"/>
      <c r="I612" s="38"/>
      <c r="J612" s="38"/>
      <c r="K612" s="38"/>
      <c r="L612" s="38"/>
      <c r="M612" s="7">
        <f>(IF($E746&lt;&gt;0,$M$2,IF($L746&lt;&gt;0,$M$2,"")))</f>
        <v>1</v>
      </c>
    </row>
    <row r="613" spans="2:14">
      <c r="B613" s="6"/>
      <c r="C613" s="1366"/>
      <c r="D613" s="1367"/>
      <c r="E613" s="38"/>
      <c r="F613" s="38"/>
      <c r="G613" s="38"/>
      <c r="H613" s="38"/>
      <c r="I613" s="38"/>
      <c r="J613" s="38"/>
      <c r="K613" s="38"/>
      <c r="L613" s="38"/>
      <c r="M613" s="7">
        <f>(IF($E746&lt;&gt;0,$M$2,IF($L746&lt;&gt;0,$M$2,"")))</f>
        <v>1</v>
      </c>
    </row>
    <row r="614" spans="2:14">
      <c r="B614" s="1799" t="str">
        <f>$B$7</f>
        <v>ОТЧЕТНИ ДАННИ ПО ЕБК ЗА СМЕТКИТЕ ЗА СРЕДСТВАТА ОТ ЕВРОПЕЙСКИЯ СЪЮЗ - КСФ</v>
      </c>
      <c r="C614" s="1800"/>
      <c r="D614" s="1800"/>
      <c r="E614" s="243"/>
      <c r="F614" s="243"/>
      <c r="G614" s="238"/>
      <c r="H614" s="238"/>
      <c r="I614" s="238"/>
      <c r="J614" s="238"/>
      <c r="K614" s="238"/>
      <c r="L614" s="238"/>
      <c r="M614" s="7">
        <f>(IF($E746&lt;&gt;0,$M$2,IF($L746&lt;&gt;0,$M$2,"")))</f>
        <v>1</v>
      </c>
    </row>
    <row r="615" spans="2:14">
      <c r="B615" s="229"/>
      <c r="C615" s="392"/>
      <c r="D615" s="401"/>
      <c r="E615" s="407" t="s">
        <v>467</v>
      </c>
      <c r="F615" s="407" t="s">
        <v>841</v>
      </c>
      <c r="G615" s="238"/>
      <c r="H615" s="1363" t="s">
        <v>1264</v>
      </c>
      <c r="I615" s="1364"/>
      <c r="J615" s="1365"/>
      <c r="K615" s="238"/>
      <c r="L615" s="238"/>
      <c r="M615" s="7">
        <f>(IF($E746&lt;&gt;0,$M$2,IF($L746&lt;&gt;0,$M$2,"")))</f>
        <v>1</v>
      </c>
    </row>
    <row r="616" spans="2:14" ht="18.75">
      <c r="B616" s="1801" t="str">
        <f>$B$9</f>
        <v>ОУ "Хписто Ботев" с.Левка Проект BG05M2OP001-2.004-0004 "Твоят час"</v>
      </c>
      <c r="C616" s="1802"/>
      <c r="D616" s="1803"/>
      <c r="E616" s="115">
        <f>$E$9</f>
        <v>43101</v>
      </c>
      <c r="F616" s="227">
        <f>$F$9</f>
        <v>43465</v>
      </c>
      <c r="G616" s="238"/>
      <c r="H616" s="238"/>
      <c r="I616" s="238"/>
      <c r="J616" s="238"/>
      <c r="K616" s="238"/>
      <c r="L616" s="238"/>
      <c r="M616" s="7">
        <f>(IF($E746&lt;&gt;0,$M$2,IF($L746&lt;&gt;0,$M$2,"")))</f>
        <v>1</v>
      </c>
    </row>
    <row r="617" spans="2:14">
      <c r="B617" s="228" t="str">
        <f>$B$10</f>
        <v>(наименование на разпоредителя с бюджет)</v>
      </c>
      <c r="C617" s="229"/>
      <c r="D617" s="230"/>
      <c r="E617" s="238"/>
      <c r="F617" s="238"/>
      <c r="G617" s="238"/>
      <c r="H617" s="238"/>
      <c r="I617" s="238"/>
      <c r="J617" s="238"/>
      <c r="K617" s="238"/>
      <c r="L617" s="238"/>
      <c r="M617" s="7">
        <f>(IF($E746&lt;&gt;0,$M$2,IF($L746&lt;&gt;0,$M$2,"")))</f>
        <v>1</v>
      </c>
    </row>
    <row r="618" spans="2:14">
      <c r="B618" s="228"/>
      <c r="C618" s="229"/>
      <c r="D618" s="230"/>
      <c r="E618" s="238"/>
      <c r="F618" s="238"/>
      <c r="G618" s="238"/>
      <c r="H618" s="238"/>
      <c r="I618" s="238"/>
      <c r="J618" s="238"/>
      <c r="K618" s="238"/>
      <c r="L618" s="238"/>
      <c r="M618" s="7">
        <f>(IF($E746&lt;&gt;0,$M$2,IF($L746&lt;&gt;0,$M$2,"")))</f>
        <v>1</v>
      </c>
    </row>
    <row r="619" spans="2:14" ht="19.5">
      <c r="B619" s="1804" t="e">
        <f>$B$12</f>
        <v>#N/A</v>
      </c>
      <c r="C619" s="1805"/>
      <c r="D619" s="1806"/>
      <c r="E619" s="411" t="s">
        <v>897</v>
      </c>
      <c r="F619" s="1361">
        <f>$F$12</f>
        <v>0</v>
      </c>
      <c r="G619" s="238"/>
      <c r="H619" s="238"/>
      <c r="I619" s="238"/>
      <c r="J619" s="238"/>
      <c r="K619" s="238"/>
      <c r="L619" s="238"/>
      <c r="M619" s="7">
        <f>(IF($E746&lt;&gt;0,$M$2,IF($L746&lt;&gt;0,$M$2,"")))</f>
        <v>1</v>
      </c>
    </row>
    <row r="620" spans="2:14">
      <c r="B620" s="234" t="str">
        <f>$B$13</f>
        <v>(наименование на първостепенния разпоредител с бюджет)</v>
      </c>
      <c r="C620" s="229"/>
      <c r="D620" s="230"/>
      <c r="E620" s="1362"/>
      <c r="F620" s="243"/>
      <c r="G620" s="238"/>
      <c r="H620" s="238"/>
      <c r="I620" s="238"/>
      <c r="J620" s="238"/>
      <c r="K620" s="238"/>
      <c r="L620" s="238"/>
      <c r="M620" s="7">
        <f>(IF($E746&lt;&gt;0,$M$2,IF($L746&lt;&gt;0,$M$2,"")))</f>
        <v>1</v>
      </c>
    </row>
    <row r="621" spans="2:14" ht="19.5">
      <c r="B621" s="237"/>
      <c r="C621" s="238"/>
      <c r="D621" s="124" t="s">
        <v>898</v>
      </c>
      <c r="E621" s="239">
        <f>$E$15</f>
        <v>98</v>
      </c>
      <c r="F621" s="415" t="str">
        <f>$F$15</f>
        <v>СЕС - КСФ</v>
      </c>
      <c r="G621" s="219"/>
      <c r="H621" s="219"/>
      <c r="I621" s="219"/>
      <c r="J621" s="219"/>
      <c r="K621" s="219"/>
      <c r="L621" s="219"/>
      <c r="M621" s="7">
        <f>(IF($E746&lt;&gt;0,$M$2,IF($L746&lt;&gt;0,$M$2,"")))</f>
        <v>1</v>
      </c>
    </row>
    <row r="622" spans="2:14" ht="16.5" thickBot="1">
      <c r="B622" s="229"/>
      <c r="C622" s="392"/>
      <c r="D622" s="401"/>
      <c r="E622" s="238"/>
      <c r="F622" s="410"/>
      <c r="G622" s="410"/>
      <c r="H622" s="410"/>
      <c r="I622" s="410"/>
      <c r="J622" s="410"/>
      <c r="K622" s="410"/>
      <c r="L622" s="1378" t="s">
        <v>468</v>
      </c>
      <c r="M622" s="7">
        <f>(IF($E746&lt;&gt;0,$M$2,IF($L746&lt;&gt;0,$M$2,"")))</f>
        <v>1</v>
      </c>
    </row>
    <row r="623" spans="2:14" ht="24.95" customHeight="1">
      <c r="B623" s="248"/>
      <c r="C623" s="249"/>
      <c r="D623" s="250" t="s">
        <v>718</v>
      </c>
      <c r="E623" s="1807" t="s">
        <v>2028</v>
      </c>
      <c r="F623" s="1808"/>
      <c r="G623" s="1808"/>
      <c r="H623" s="1809"/>
      <c r="I623" s="1810" t="s">
        <v>2029</v>
      </c>
      <c r="J623" s="1811"/>
      <c r="K623" s="1811"/>
      <c r="L623" s="1812"/>
      <c r="M623" s="7">
        <f>(IF($E746&lt;&gt;0,$M$2,IF($L746&lt;&gt;0,$M$2,"")))</f>
        <v>1</v>
      </c>
    </row>
    <row r="624" spans="2:14" ht="54.95" customHeight="1" thickBot="1">
      <c r="B624" s="251" t="s">
        <v>62</v>
      </c>
      <c r="C624" s="252" t="s">
        <v>469</v>
      </c>
      <c r="D624" s="253" t="s">
        <v>719</v>
      </c>
      <c r="E624" s="1404" t="str">
        <f>$E$20</f>
        <v>Уточнен план                Общо</v>
      </c>
      <c r="F624" s="1408" t="str">
        <f>$F$20</f>
        <v>държавни дейности</v>
      </c>
      <c r="G624" s="1409" t="str">
        <f>$G$20</f>
        <v>местни дейности</v>
      </c>
      <c r="H624" s="1410" t="str">
        <f>$H$20</f>
        <v>дофинансиране</v>
      </c>
      <c r="I624" s="254" t="str">
        <f>$I$20</f>
        <v>държавни дейности -ОТЧЕТ</v>
      </c>
      <c r="J624" s="255" t="str">
        <f>$J$20</f>
        <v>местни дейности - ОТЧЕТ</v>
      </c>
      <c r="K624" s="256" t="str">
        <f>$K$20</f>
        <v>дофинансиране - ОТЧЕТ</v>
      </c>
      <c r="L624" s="1669" t="str">
        <f>$L$20</f>
        <v>ОТЧЕТ                                    ОБЩО</v>
      </c>
      <c r="M624" s="7">
        <f>(IF($E746&lt;&gt;0,$M$2,IF($L746&lt;&gt;0,$M$2,"")))</f>
        <v>1</v>
      </c>
    </row>
    <row r="625" spans="1:14" ht="18.75">
      <c r="B625" s="259"/>
      <c r="C625" s="260"/>
      <c r="D625" s="261" t="s">
        <v>749</v>
      </c>
      <c r="E625" s="1456" t="str">
        <f>$E$21</f>
        <v>(1)</v>
      </c>
      <c r="F625" s="143" t="str">
        <f>$F$21</f>
        <v>(2)</v>
      </c>
      <c r="G625" s="144" t="str">
        <f>$G$21</f>
        <v>(3)</v>
      </c>
      <c r="H625" s="145" t="str">
        <f>$H$21</f>
        <v>(4)</v>
      </c>
      <c r="I625" s="262" t="str">
        <f>$I$21</f>
        <v>(5)</v>
      </c>
      <c r="J625" s="263" t="str">
        <f>$J$21</f>
        <v>(6)</v>
      </c>
      <c r="K625" s="264" t="str">
        <f>$K$21</f>
        <v>(7)</v>
      </c>
      <c r="L625" s="265" t="str">
        <f>$L$21</f>
        <v>(8)</v>
      </c>
      <c r="M625" s="7">
        <f>(IF($E746&lt;&gt;0,$M$2,IF($L746&lt;&gt;0,$M$2,"")))</f>
        <v>1</v>
      </c>
    </row>
    <row r="626" spans="1:14">
      <c r="B626" s="1452"/>
      <c r="C626" s="1608" t="str">
        <f>VLOOKUP(D626,OP_LIST2,2,FALSE)</f>
        <v>98213</v>
      </c>
      <c r="D626" s="1453" t="s">
        <v>1236</v>
      </c>
      <c r="E626" s="390"/>
      <c r="F626" s="1442"/>
      <c r="G626" s="1443"/>
      <c r="H626" s="1444"/>
      <c r="I626" s="1442"/>
      <c r="J626" s="1443"/>
      <c r="K626" s="1444"/>
      <c r="L626" s="1441"/>
      <c r="M626" s="7">
        <f>(IF($E746&lt;&gt;0,$M$2,IF($L746&lt;&gt;0,$M$2,"")))</f>
        <v>1</v>
      </c>
    </row>
    <row r="627" spans="1:14">
      <c r="B627" s="1455"/>
      <c r="C627" s="1460">
        <f>VLOOKUP(D628,EBK_DEIN2,2,FALSE)</f>
        <v>3322</v>
      </c>
      <c r="D627" s="1459" t="s">
        <v>798</v>
      </c>
      <c r="E627" s="390"/>
      <c r="F627" s="1445"/>
      <c r="G627" s="1446"/>
      <c r="H627" s="1447"/>
      <c r="I627" s="1445"/>
      <c r="J627" s="1446"/>
      <c r="K627" s="1447"/>
      <c r="L627" s="1441"/>
      <c r="M627" s="7">
        <f>(IF($E746&lt;&gt;0,$M$2,IF($L746&lt;&gt;0,$M$2,"")))</f>
        <v>1</v>
      </c>
    </row>
    <row r="628" spans="1:14">
      <c r="B628" s="1451"/>
      <c r="C628" s="1587">
        <f>+C627</f>
        <v>3322</v>
      </c>
      <c r="D628" s="1453" t="s">
        <v>2015</v>
      </c>
      <c r="E628" s="390"/>
      <c r="F628" s="1445"/>
      <c r="G628" s="1446"/>
      <c r="H628" s="1447"/>
      <c r="I628" s="1445"/>
      <c r="J628" s="1446"/>
      <c r="K628" s="1447"/>
      <c r="L628" s="1441"/>
      <c r="M628" s="7">
        <f>(IF($E746&lt;&gt;0,$M$2,IF($L746&lt;&gt;0,$M$2,"")))</f>
        <v>1</v>
      </c>
    </row>
    <row r="629" spans="1:14">
      <c r="B629" s="1457"/>
      <c r="C629" s="1454"/>
      <c r="D629" s="1458" t="s">
        <v>720</v>
      </c>
      <c r="E629" s="390"/>
      <c r="F629" s="1448"/>
      <c r="G629" s="1449"/>
      <c r="H629" s="1450"/>
      <c r="I629" s="1448"/>
      <c r="J629" s="1449"/>
      <c r="K629" s="1450"/>
      <c r="L629" s="1441"/>
      <c r="M629" s="7">
        <f>(IF($E746&lt;&gt;0,$M$2,IF($L746&lt;&gt;0,$M$2,"")))</f>
        <v>1</v>
      </c>
    </row>
    <row r="630" spans="1:14">
      <c r="B630" s="273">
        <v>100</v>
      </c>
      <c r="C630" s="1813" t="s">
        <v>750</v>
      </c>
      <c r="D630" s="1814"/>
      <c r="E630" s="274">
        <f t="shared" ref="E630:L630" si="139">SUM(E631:E632)</f>
        <v>9441</v>
      </c>
      <c r="F630" s="275">
        <f t="shared" si="139"/>
        <v>9441</v>
      </c>
      <c r="G630" s="276">
        <f t="shared" si="139"/>
        <v>0</v>
      </c>
      <c r="H630" s="277">
        <f>SUM(H631:H632)</f>
        <v>0</v>
      </c>
      <c r="I630" s="275">
        <f t="shared" si="139"/>
        <v>5342</v>
      </c>
      <c r="J630" s="276">
        <f t="shared" si="139"/>
        <v>0</v>
      </c>
      <c r="K630" s="277">
        <f t="shared" si="139"/>
        <v>0</v>
      </c>
      <c r="L630" s="274">
        <f t="shared" si="139"/>
        <v>5342</v>
      </c>
      <c r="M630" s="12">
        <f>(IF($E630&lt;&gt;0,$M$2,IF($L630&lt;&gt;0,$M$2,"")))</f>
        <v>1</v>
      </c>
      <c r="N630" s="13"/>
    </row>
    <row r="631" spans="1:14">
      <c r="B631" s="279"/>
      <c r="C631" s="280">
        <v>101</v>
      </c>
      <c r="D631" s="281" t="s">
        <v>751</v>
      </c>
      <c r="E631" s="282">
        <f>F631+G631+H631</f>
        <v>9441</v>
      </c>
      <c r="F631" s="152">
        <v>9441</v>
      </c>
      <c r="G631" s="153"/>
      <c r="H631" s="1419"/>
      <c r="I631" s="152">
        <v>5342</v>
      </c>
      <c r="J631" s="153"/>
      <c r="K631" s="1419"/>
      <c r="L631" s="282">
        <f>I631+J631+K631</f>
        <v>5342</v>
      </c>
      <c r="M631" s="12">
        <f t="shared" ref="M631:M698" si="140">(IF($E631&lt;&gt;0,$M$2,IF($L631&lt;&gt;0,$M$2,"")))</f>
        <v>1</v>
      </c>
      <c r="N631" s="13"/>
    </row>
    <row r="632" spans="1:14">
      <c r="A632" s="10"/>
      <c r="B632" s="279"/>
      <c r="C632" s="286">
        <v>102</v>
      </c>
      <c r="D632" s="287" t="s">
        <v>752</v>
      </c>
      <c r="E632" s="288">
        <f>F632+G632+H632</f>
        <v>0</v>
      </c>
      <c r="F632" s="173"/>
      <c r="G632" s="174"/>
      <c r="H632" s="1422"/>
      <c r="I632" s="173"/>
      <c r="J632" s="174"/>
      <c r="K632" s="1422"/>
      <c r="L632" s="288">
        <f>I632+J632+K632</f>
        <v>0</v>
      </c>
      <c r="M632" s="12" t="str">
        <f t="shared" si="140"/>
        <v/>
      </c>
      <c r="N632" s="13"/>
    </row>
    <row r="633" spans="1:14">
      <c r="A633" s="10"/>
      <c r="B633" s="273">
        <v>200</v>
      </c>
      <c r="C633" s="1793" t="s">
        <v>753</v>
      </c>
      <c r="D633" s="1794"/>
      <c r="E633" s="274">
        <f t="shared" ref="E633:L633" si="141">SUM(E634:E638)</f>
        <v>0</v>
      </c>
      <c r="F633" s="275">
        <f t="shared" si="141"/>
        <v>0</v>
      </c>
      <c r="G633" s="276">
        <f t="shared" si="141"/>
        <v>0</v>
      </c>
      <c r="H633" s="277">
        <f>SUM(H634:H638)</f>
        <v>0</v>
      </c>
      <c r="I633" s="275">
        <f t="shared" si="141"/>
        <v>0</v>
      </c>
      <c r="J633" s="276">
        <f t="shared" si="141"/>
        <v>0</v>
      </c>
      <c r="K633" s="277">
        <f t="shared" si="141"/>
        <v>0</v>
      </c>
      <c r="L633" s="274">
        <f t="shared" si="141"/>
        <v>0</v>
      </c>
      <c r="M633" s="12" t="str">
        <f t="shared" si="140"/>
        <v/>
      </c>
      <c r="N633" s="13"/>
    </row>
    <row r="634" spans="1:14">
      <c r="A634" s="10"/>
      <c r="B634" s="292"/>
      <c r="C634" s="280">
        <v>201</v>
      </c>
      <c r="D634" s="281" t="s">
        <v>754</v>
      </c>
      <c r="E634" s="282">
        <f>F634+G634+H634</f>
        <v>0</v>
      </c>
      <c r="F634" s="152"/>
      <c r="G634" s="153"/>
      <c r="H634" s="1419"/>
      <c r="I634" s="152"/>
      <c r="J634" s="153"/>
      <c r="K634" s="1419"/>
      <c r="L634" s="282">
        <f>I634+J634+K634</f>
        <v>0</v>
      </c>
      <c r="M634" s="12" t="str">
        <f t="shared" si="140"/>
        <v/>
      </c>
      <c r="N634" s="13"/>
    </row>
    <row r="635" spans="1:14">
      <c r="A635" s="10"/>
      <c r="B635" s="293"/>
      <c r="C635" s="294">
        <v>202</v>
      </c>
      <c r="D635" s="295" t="s">
        <v>755</v>
      </c>
      <c r="E635" s="296">
        <f>F635+G635+H635</f>
        <v>0</v>
      </c>
      <c r="F635" s="158"/>
      <c r="G635" s="159"/>
      <c r="H635" s="1421"/>
      <c r="I635" s="158"/>
      <c r="J635" s="159"/>
      <c r="K635" s="1421"/>
      <c r="L635" s="296">
        <f>I635+J635+K635</f>
        <v>0</v>
      </c>
      <c r="M635" s="12" t="str">
        <f t="shared" si="140"/>
        <v/>
      </c>
      <c r="N635" s="13"/>
    </row>
    <row r="636" spans="1:14" ht="31.5">
      <c r="A636" s="10"/>
      <c r="B636" s="300"/>
      <c r="C636" s="294">
        <v>205</v>
      </c>
      <c r="D636" s="295" t="s">
        <v>603</v>
      </c>
      <c r="E636" s="296">
        <f>F636+G636+H636</f>
        <v>0</v>
      </c>
      <c r="F636" s="158"/>
      <c r="G636" s="159"/>
      <c r="H636" s="1421"/>
      <c r="I636" s="158"/>
      <c r="J636" s="159"/>
      <c r="K636" s="1421"/>
      <c r="L636" s="296">
        <f>I636+J636+K636</f>
        <v>0</v>
      </c>
      <c r="M636" s="12" t="str">
        <f t="shared" si="140"/>
        <v/>
      </c>
      <c r="N636" s="13"/>
    </row>
    <row r="637" spans="1:14">
      <c r="A637" s="10"/>
      <c r="B637" s="300"/>
      <c r="C637" s="294">
        <v>208</v>
      </c>
      <c r="D637" s="301" t="s">
        <v>604</v>
      </c>
      <c r="E637" s="296">
        <f>F637+G637+H637</f>
        <v>0</v>
      </c>
      <c r="F637" s="158"/>
      <c r="G637" s="159"/>
      <c r="H637" s="1421"/>
      <c r="I637" s="158"/>
      <c r="J637" s="159"/>
      <c r="K637" s="1421"/>
      <c r="L637" s="296">
        <f>I637+J637+K637</f>
        <v>0</v>
      </c>
      <c r="M637" s="12" t="str">
        <f t="shared" si="140"/>
        <v/>
      </c>
      <c r="N637" s="13"/>
    </row>
    <row r="638" spans="1:14">
      <c r="A638" s="10"/>
      <c r="B638" s="292"/>
      <c r="C638" s="286">
        <v>209</v>
      </c>
      <c r="D638" s="302" t="s">
        <v>605</v>
      </c>
      <c r="E638" s="288">
        <f>F638+G638+H638</f>
        <v>0</v>
      </c>
      <c r="F638" s="173"/>
      <c r="G638" s="174"/>
      <c r="H638" s="1422"/>
      <c r="I638" s="173"/>
      <c r="J638" s="174"/>
      <c r="K638" s="1422"/>
      <c r="L638" s="288">
        <f>I638+J638+K638</f>
        <v>0</v>
      </c>
      <c r="M638" s="12" t="str">
        <f t="shared" si="140"/>
        <v/>
      </c>
      <c r="N638" s="13"/>
    </row>
    <row r="639" spans="1:14">
      <c r="A639" s="10"/>
      <c r="B639" s="273">
        <v>500</v>
      </c>
      <c r="C639" s="1795" t="s">
        <v>194</v>
      </c>
      <c r="D639" s="1796"/>
      <c r="E639" s="274">
        <f t="shared" ref="E639:L639" si="142">SUM(E640:E646)</f>
        <v>2219</v>
      </c>
      <c r="F639" s="275">
        <f t="shared" si="142"/>
        <v>2219</v>
      </c>
      <c r="G639" s="276">
        <f t="shared" si="142"/>
        <v>0</v>
      </c>
      <c r="H639" s="277">
        <f>SUM(H640:H646)</f>
        <v>0</v>
      </c>
      <c r="I639" s="275">
        <f t="shared" si="142"/>
        <v>1217</v>
      </c>
      <c r="J639" s="276">
        <f t="shared" si="142"/>
        <v>0</v>
      </c>
      <c r="K639" s="277">
        <f t="shared" si="142"/>
        <v>0</v>
      </c>
      <c r="L639" s="274">
        <f t="shared" si="142"/>
        <v>1217</v>
      </c>
      <c r="M639" s="12">
        <f t="shared" si="140"/>
        <v>1</v>
      </c>
      <c r="N639" s="13"/>
    </row>
    <row r="640" spans="1:14" ht="18" customHeight="1">
      <c r="A640" s="10"/>
      <c r="B640" s="292"/>
      <c r="C640" s="303">
        <v>551</v>
      </c>
      <c r="D640" s="304" t="s">
        <v>195</v>
      </c>
      <c r="E640" s="282">
        <f t="shared" ref="E640:E647" si="143">F640+G640+H640</f>
        <v>1096</v>
      </c>
      <c r="F640" s="152">
        <v>1096</v>
      </c>
      <c r="G640" s="153"/>
      <c r="H640" s="1419"/>
      <c r="I640" s="152">
        <v>606</v>
      </c>
      <c r="J640" s="153"/>
      <c r="K640" s="1419"/>
      <c r="L640" s="282">
        <f t="shared" ref="L640:L647" si="144">I640+J640+K640</f>
        <v>606</v>
      </c>
      <c r="M640" s="12">
        <f t="shared" si="140"/>
        <v>1</v>
      </c>
      <c r="N640" s="13"/>
    </row>
    <row r="641" spans="1:14">
      <c r="A641" s="10"/>
      <c r="B641" s="292"/>
      <c r="C641" s="305">
        <v>552</v>
      </c>
      <c r="D641" s="306" t="s">
        <v>917</v>
      </c>
      <c r="E641" s="296">
        <f t="shared" si="143"/>
        <v>406</v>
      </c>
      <c r="F641" s="158">
        <v>406</v>
      </c>
      <c r="G641" s="159"/>
      <c r="H641" s="1421"/>
      <c r="I641" s="158">
        <v>205</v>
      </c>
      <c r="J641" s="159"/>
      <c r="K641" s="1421"/>
      <c r="L641" s="296">
        <f t="shared" si="144"/>
        <v>205</v>
      </c>
      <c r="M641" s="12">
        <f t="shared" si="140"/>
        <v>1</v>
      </c>
      <c r="N641" s="13"/>
    </row>
    <row r="642" spans="1:14">
      <c r="A642" s="10"/>
      <c r="B642" s="307"/>
      <c r="C642" s="305">
        <v>558</v>
      </c>
      <c r="D642" s="308" t="s">
        <v>878</v>
      </c>
      <c r="E642" s="296">
        <f>F642+G642+H642</f>
        <v>0</v>
      </c>
      <c r="F642" s="490">
        <v>0</v>
      </c>
      <c r="G642" s="491">
        <v>0</v>
      </c>
      <c r="H642" s="160">
        <v>0</v>
      </c>
      <c r="I642" s="490">
        <v>0</v>
      </c>
      <c r="J642" s="491">
        <v>0</v>
      </c>
      <c r="K642" s="160">
        <v>0</v>
      </c>
      <c r="L642" s="296">
        <f>I642+J642+K642</f>
        <v>0</v>
      </c>
      <c r="M642" s="12" t="str">
        <f t="shared" si="140"/>
        <v/>
      </c>
      <c r="N642" s="13"/>
    </row>
    <row r="643" spans="1:14">
      <c r="A643" s="10"/>
      <c r="B643" s="307"/>
      <c r="C643" s="305">
        <v>560</v>
      </c>
      <c r="D643" s="308" t="s">
        <v>196</v>
      </c>
      <c r="E643" s="296">
        <f t="shared" si="143"/>
        <v>453</v>
      </c>
      <c r="F643" s="158">
        <v>453</v>
      </c>
      <c r="G643" s="159"/>
      <c r="H643" s="1421"/>
      <c r="I643" s="158">
        <v>256</v>
      </c>
      <c r="J643" s="159"/>
      <c r="K643" s="1421"/>
      <c r="L643" s="296">
        <f t="shared" si="144"/>
        <v>256</v>
      </c>
      <c r="M643" s="12">
        <f t="shared" si="140"/>
        <v>1</v>
      </c>
      <c r="N643" s="13"/>
    </row>
    <row r="644" spans="1:14">
      <c r="A644" s="10"/>
      <c r="B644" s="307"/>
      <c r="C644" s="305">
        <v>580</v>
      </c>
      <c r="D644" s="306" t="s">
        <v>197</v>
      </c>
      <c r="E644" s="296">
        <f t="shared" si="143"/>
        <v>264</v>
      </c>
      <c r="F644" s="158">
        <v>264</v>
      </c>
      <c r="G644" s="159"/>
      <c r="H644" s="1421"/>
      <c r="I644" s="158">
        <v>150</v>
      </c>
      <c r="J644" s="159"/>
      <c r="K644" s="1421"/>
      <c r="L644" s="296">
        <f t="shared" si="144"/>
        <v>150</v>
      </c>
      <c r="M644" s="12">
        <f t="shared" si="140"/>
        <v>1</v>
      </c>
      <c r="N644" s="13"/>
    </row>
    <row r="645" spans="1:14">
      <c r="A645" s="10"/>
      <c r="B645" s="292"/>
      <c r="C645" s="305">
        <v>588</v>
      </c>
      <c r="D645" s="306" t="s">
        <v>880</v>
      </c>
      <c r="E645" s="296">
        <f>F645+G645+H645</f>
        <v>0</v>
      </c>
      <c r="F645" s="490">
        <v>0</v>
      </c>
      <c r="G645" s="491">
        <v>0</v>
      </c>
      <c r="H645" s="160">
        <v>0</v>
      </c>
      <c r="I645" s="490">
        <v>0</v>
      </c>
      <c r="J645" s="491">
        <v>0</v>
      </c>
      <c r="K645" s="160">
        <v>0</v>
      </c>
      <c r="L645" s="296">
        <f>I645+J645+K645</f>
        <v>0</v>
      </c>
      <c r="M645" s="12" t="str">
        <f t="shared" si="140"/>
        <v/>
      </c>
      <c r="N645" s="13"/>
    </row>
    <row r="646" spans="1:14" ht="31.5">
      <c r="A646" s="10"/>
      <c r="B646" s="292"/>
      <c r="C646" s="309">
        <v>590</v>
      </c>
      <c r="D646" s="310" t="s">
        <v>198</v>
      </c>
      <c r="E646" s="288">
        <f t="shared" si="143"/>
        <v>0</v>
      </c>
      <c r="F646" s="173"/>
      <c r="G646" s="174"/>
      <c r="H646" s="1422"/>
      <c r="I646" s="173"/>
      <c r="J646" s="174"/>
      <c r="K646" s="1422"/>
      <c r="L646" s="288">
        <f t="shared" si="144"/>
        <v>0</v>
      </c>
      <c r="M646" s="12" t="str">
        <f t="shared" si="140"/>
        <v/>
      </c>
      <c r="N646" s="13"/>
    </row>
    <row r="647" spans="1:14">
      <c r="A647" s="10"/>
      <c r="B647" s="273">
        <v>800</v>
      </c>
      <c r="C647" s="1797" t="s">
        <v>199</v>
      </c>
      <c r="D647" s="1798"/>
      <c r="E647" s="311">
        <f t="shared" si="143"/>
        <v>0</v>
      </c>
      <c r="F647" s="1423"/>
      <c r="G647" s="1424"/>
      <c r="H647" s="1425"/>
      <c r="I647" s="1423"/>
      <c r="J647" s="1424"/>
      <c r="K647" s="1425"/>
      <c r="L647" s="311">
        <f t="shared" si="144"/>
        <v>0</v>
      </c>
      <c r="M647" s="12" t="str">
        <f t="shared" si="140"/>
        <v/>
      </c>
      <c r="N647" s="13"/>
    </row>
    <row r="648" spans="1:14">
      <c r="A648" s="22">
        <v>5</v>
      </c>
      <c r="B648" s="273">
        <v>1000</v>
      </c>
      <c r="C648" s="1793" t="s">
        <v>200</v>
      </c>
      <c r="D648" s="1794"/>
      <c r="E648" s="311">
        <f t="shared" ref="E648:L648" si="145">SUM(E649:E665)</f>
        <v>5402</v>
      </c>
      <c r="F648" s="275">
        <f t="shared" si="145"/>
        <v>5402</v>
      </c>
      <c r="G648" s="276">
        <f t="shared" si="145"/>
        <v>0</v>
      </c>
      <c r="H648" s="277">
        <f>SUM(H649:H665)</f>
        <v>0</v>
      </c>
      <c r="I648" s="275">
        <f t="shared" si="145"/>
        <v>4631</v>
      </c>
      <c r="J648" s="276">
        <f t="shared" si="145"/>
        <v>0</v>
      </c>
      <c r="K648" s="277">
        <f t="shared" si="145"/>
        <v>0</v>
      </c>
      <c r="L648" s="311">
        <f t="shared" si="145"/>
        <v>4631</v>
      </c>
      <c r="M648" s="12">
        <f t="shared" si="140"/>
        <v>1</v>
      </c>
      <c r="N648" s="13"/>
    </row>
    <row r="649" spans="1:14">
      <c r="A649" s="23">
        <v>10</v>
      </c>
      <c r="B649" s="293"/>
      <c r="C649" s="280">
        <v>1011</v>
      </c>
      <c r="D649" s="312" t="s">
        <v>201</v>
      </c>
      <c r="E649" s="282">
        <f t="shared" ref="E649:E665" si="146">F649+G649+H649</f>
        <v>0</v>
      </c>
      <c r="F649" s="152"/>
      <c r="G649" s="153"/>
      <c r="H649" s="1419"/>
      <c r="I649" s="152"/>
      <c r="J649" s="153"/>
      <c r="K649" s="1419"/>
      <c r="L649" s="282">
        <f t="shared" ref="L649:L665" si="147">I649+J649+K649</f>
        <v>0</v>
      </c>
      <c r="M649" s="12" t="str">
        <f t="shared" si="140"/>
        <v/>
      </c>
      <c r="N649" s="13"/>
    </row>
    <row r="650" spans="1:14">
      <c r="A650" s="23">
        <v>15</v>
      </c>
      <c r="B650" s="293"/>
      <c r="C650" s="294">
        <v>1012</v>
      </c>
      <c r="D650" s="295" t="s">
        <v>202</v>
      </c>
      <c r="E650" s="296">
        <f t="shared" si="146"/>
        <v>0</v>
      </c>
      <c r="F650" s="158"/>
      <c r="G650" s="159"/>
      <c r="H650" s="1421"/>
      <c r="I650" s="158"/>
      <c r="J650" s="159"/>
      <c r="K650" s="1421"/>
      <c r="L650" s="296">
        <f t="shared" si="147"/>
        <v>0</v>
      </c>
      <c r="M650" s="12" t="str">
        <f t="shared" si="140"/>
        <v/>
      </c>
      <c r="N650" s="13"/>
    </row>
    <row r="651" spans="1:14">
      <c r="A651" s="22">
        <v>35</v>
      </c>
      <c r="B651" s="293"/>
      <c r="C651" s="294">
        <v>1013</v>
      </c>
      <c r="D651" s="295" t="s">
        <v>203</v>
      </c>
      <c r="E651" s="296">
        <f t="shared" si="146"/>
        <v>0</v>
      </c>
      <c r="F651" s="158"/>
      <c r="G651" s="159"/>
      <c r="H651" s="1421"/>
      <c r="I651" s="158"/>
      <c r="J651" s="159"/>
      <c r="K651" s="1421"/>
      <c r="L651" s="296">
        <f t="shared" si="147"/>
        <v>0</v>
      </c>
      <c r="M651" s="12" t="str">
        <f t="shared" si="140"/>
        <v/>
      </c>
      <c r="N651" s="13"/>
    </row>
    <row r="652" spans="1:14">
      <c r="A652" s="23">
        <v>40</v>
      </c>
      <c r="B652" s="293"/>
      <c r="C652" s="294">
        <v>1014</v>
      </c>
      <c r="D652" s="295" t="s">
        <v>204</v>
      </c>
      <c r="E652" s="296">
        <f t="shared" si="146"/>
        <v>1146</v>
      </c>
      <c r="F652" s="158">
        <v>1146</v>
      </c>
      <c r="G652" s="159"/>
      <c r="H652" s="1421"/>
      <c r="I652" s="158">
        <v>376</v>
      </c>
      <c r="J652" s="159"/>
      <c r="K652" s="1421"/>
      <c r="L652" s="296">
        <f t="shared" si="147"/>
        <v>376</v>
      </c>
      <c r="M652" s="12">
        <f t="shared" si="140"/>
        <v>1</v>
      </c>
      <c r="N652" s="13"/>
    </row>
    <row r="653" spans="1:14">
      <c r="A653" s="23">
        <v>45</v>
      </c>
      <c r="B653" s="293"/>
      <c r="C653" s="294">
        <v>1015</v>
      </c>
      <c r="D653" s="295" t="s">
        <v>205</v>
      </c>
      <c r="E653" s="296">
        <f t="shared" si="146"/>
        <v>4256</v>
      </c>
      <c r="F653" s="158">
        <v>4256</v>
      </c>
      <c r="G653" s="159"/>
      <c r="H653" s="1421"/>
      <c r="I653" s="158">
        <v>4255</v>
      </c>
      <c r="J653" s="159"/>
      <c r="K653" s="1421"/>
      <c r="L653" s="296">
        <f t="shared" si="147"/>
        <v>4255</v>
      </c>
      <c r="M653" s="12">
        <f t="shared" si="140"/>
        <v>1</v>
      </c>
      <c r="N653" s="13"/>
    </row>
    <row r="654" spans="1:14">
      <c r="A654" s="23">
        <v>50</v>
      </c>
      <c r="B654" s="293"/>
      <c r="C654" s="313">
        <v>1016</v>
      </c>
      <c r="D654" s="314" t="s">
        <v>206</v>
      </c>
      <c r="E654" s="315">
        <f t="shared" si="146"/>
        <v>0</v>
      </c>
      <c r="F654" s="164"/>
      <c r="G654" s="165"/>
      <c r="H654" s="1420"/>
      <c r="I654" s="164"/>
      <c r="J654" s="165"/>
      <c r="K654" s="1420"/>
      <c r="L654" s="315">
        <f t="shared" si="147"/>
        <v>0</v>
      </c>
      <c r="M654" s="12" t="str">
        <f t="shared" si="140"/>
        <v/>
      </c>
      <c r="N654" s="13"/>
    </row>
    <row r="655" spans="1:14">
      <c r="A655" s="23">
        <v>55</v>
      </c>
      <c r="B655" s="279"/>
      <c r="C655" s="319">
        <v>1020</v>
      </c>
      <c r="D655" s="320" t="s">
        <v>207</v>
      </c>
      <c r="E655" s="321">
        <f t="shared" si="146"/>
        <v>0</v>
      </c>
      <c r="F655" s="455"/>
      <c r="G655" s="456"/>
      <c r="H655" s="1429"/>
      <c r="I655" s="455"/>
      <c r="J655" s="456"/>
      <c r="K655" s="1429"/>
      <c r="L655" s="321">
        <f t="shared" si="147"/>
        <v>0</v>
      </c>
      <c r="M655" s="12" t="str">
        <f t="shared" si="140"/>
        <v/>
      </c>
      <c r="N655" s="13"/>
    </row>
    <row r="656" spans="1:14">
      <c r="A656" s="23">
        <v>60</v>
      </c>
      <c r="B656" s="293"/>
      <c r="C656" s="325">
        <v>1030</v>
      </c>
      <c r="D656" s="326" t="s">
        <v>208</v>
      </c>
      <c r="E656" s="327">
        <f t="shared" si="146"/>
        <v>0</v>
      </c>
      <c r="F656" s="450"/>
      <c r="G656" s="451"/>
      <c r="H656" s="1426"/>
      <c r="I656" s="450"/>
      <c r="J656" s="451"/>
      <c r="K656" s="1426"/>
      <c r="L656" s="327">
        <f t="shared" si="147"/>
        <v>0</v>
      </c>
      <c r="M656" s="12" t="str">
        <f t="shared" si="140"/>
        <v/>
      </c>
      <c r="N656" s="13"/>
    </row>
    <row r="657" spans="1:14">
      <c r="A657" s="22">
        <v>65</v>
      </c>
      <c r="B657" s="293"/>
      <c r="C657" s="319">
        <v>1051</v>
      </c>
      <c r="D657" s="332" t="s">
        <v>209</v>
      </c>
      <c r="E657" s="321">
        <f t="shared" si="146"/>
        <v>0</v>
      </c>
      <c r="F657" s="455"/>
      <c r="G657" s="456"/>
      <c r="H657" s="1429"/>
      <c r="I657" s="455"/>
      <c r="J657" s="456"/>
      <c r="K657" s="1429"/>
      <c r="L657" s="321">
        <f t="shared" si="147"/>
        <v>0</v>
      </c>
      <c r="M657" s="12" t="str">
        <f t="shared" si="140"/>
        <v/>
      </c>
      <c r="N657" s="13"/>
    </row>
    <row r="658" spans="1:14">
      <c r="A658" s="23">
        <v>70</v>
      </c>
      <c r="B658" s="293"/>
      <c r="C658" s="294">
        <v>1052</v>
      </c>
      <c r="D658" s="295" t="s">
        <v>210</v>
      </c>
      <c r="E658" s="296">
        <f t="shared" si="146"/>
        <v>0</v>
      </c>
      <c r="F658" s="158"/>
      <c r="G658" s="159"/>
      <c r="H658" s="1421"/>
      <c r="I658" s="158"/>
      <c r="J658" s="159"/>
      <c r="K658" s="1421"/>
      <c r="L658" s="296">
        <f t="shared" si="147"/>
        <v>0</v>
      </c>
      <c r="M658" s="12" t="str">
        <f t="shared" si="140"/>
        <v/>
      </c>
      <c r="N658" s="13"/>
    </row>
    <row r="659" spans="1:14">
      <c r="A659" s="23">
        <v>75</v>
      </c>
      <c r="B659" s="293"/>
      <c r="C659" s="325">
        <v>1053</v>
      </c>
      <c r="D659" s="326" t="s">
        <v>881</v>
      </c>
      <c r="E659" s="327">
        <f t="shared" si="146"/>
        <v>0</v>
      </c>
      <c r="F659" s="450"/>
      <c r="G659" s="451"/>
      <c r="H659" s="1426"/>
      <c r="I659" s="450"/>
      <c r="J659" s="451"/>
      <c r="K659" s="1426"/>
      <c r="L659" s="327">
        <f t="shared" si="147"/>
        <v>0</v>
      </c>
      <c r="M659" s="12" t="str">
        <f t="shared" si="140"/>
        <v/>
      </c>
      <c r="N659" s="13"/>
    </row>
    <row r="660" spans="1:14">
      <c r="A660" s="23">
        <v>80</v>
      </c>
      <c r="B660" s="293"/>
      <c r="C660" s="319">
        <v>1062</v>
      </c>
      <c r="D660" s="320" t="s">
        <v>211</v>
      </c>
      <c r="E660" s="321">
        <f t="shared" si="146"/>
        <v>0</v>
      </c>
      <c r="F660" s="455"/>
      <c r="G660" s="456"/>
      <c r="H660" s="1429"/>
      <c r="I660" s="455"/>
      <c r="J660" s="456"/>
      <c r="K660" s="1429"/>
      <c r="L660" s="321">
        <f t="shared" si="147"/>
        <v>0</v>
      </c>
      <c r="M660" s="12" t="str">
        <f t="shared" si="140"/>
        <v/>
      </c>
      <c r="N660" s="13"/>
    </row>
    <row r="661" spans="1:14">
      <c r="A661" s="23">
        <v>80</v>
      </c>
      <c r="B661" s="293"/>
      <c r="C661" s="325">
        <v>1063</v>
      </c>
      <c r="D661" s="333" t="s">
        <v>807</v>
      </c>
      <c r="E661" s="327">
        <f t="shared" si="146"/>
        <v>0</v>
      </c>
      <c r="F661" s="450"/>
      <c r="G661" s="451"/>
      <c r="H661" s="1426"/>
      <c r="I661" s="450"/>
      <c r="J661" s="451"/>
      <c r="K661" s="1426"/>
      <c r="L661" s="327">
        <f t="shared" si="147"/>
        <v>0</v>
      </c>
      <c r="M661" s="12" t="str">
        <f t="shared" si="140"/>
        <v/>
      </c>
      <c r="N661" s="13"/>
    </row>
    <row r="662" spans="1:14">
      <c r="A662" s="23">
        <v>85</v>
      </c>
      <c r="B662" s="293"/>
      <c r="C662" s="334">
        <v>1069</v>
      </c>
      <c r="D662" s="335" t="s">
        <v>212</v>
      </c>
      <c r="E662" s="336">
        <f t="shared" si="146"/>
        <v>0</v>
      </c>
      <c r="F662" s="601"/>
      <c r="G662" s="602"/>
      <c r="H662" s="1428"/>
      <c r="I662" s="601"/>
      <c r="J662" s="602"/>
      <c r="K662" s="1428"/>
      <c r="L662" s="336">
        <f t="shared" si="147"/>
        <v>0</v>
      </c>
      <c r="M662" s="12" t="str">
        <f t="shared" si="140"/>
        <v/>
      </c>
      <c r="N662" s="13"/>
    </row>
    <row r="663" spans="1:14">
      <c r="A663" s="23">
        <v>90</v>
      </c>
      <c r="B663" s="279"/>
      <c r="C663" s="319">
        <v>1091</v>
      </c>
      <c r="D663" s="332" t="s">
        <v>918</v>
      </c>
      <c r="E663" s="321">
        <f t="shared" si="146"/>
        <v>0</v>
      </c>
      <c r="F663" s="455"/>
      <c r="G663" s="456"/>
      <c r="H663" s="1429"/>
      <c r="I663" s="455"/>
      <c r="J663" s="456"/>
      <c r="K663" s="1429"/>
      <c r="L663" s="321">
        <f t="shared" si="147"/>
        <v>0</v>
      </c>
      <c r="M663" s="12" t="str">
        <f t="shared" si="140"/>
        <v/>
      </c>
      <c r="N663" s="13"/>
    </row>
    <row r="664" spans="1:14">
      <c r="A664" s="23">
        <v>90</v>
      </c>
      <c r="B664" s="293"/>
      <c r="C664" s="294">
        <v>1092</v>
      </c>
      <c r="D664" s="295" t="s">
        <v>307</v>
      </c>
      <c r="E664" s="296">
        <f t="shared" si="146"/>
        <v>0</v>
      </c>
      <c r="F664" s="158"/>
      <c r="G664" s="159"/>
      <c r="H664" s="1421"/>
      <c r="I664" s="158"/>
      <c r="J664" s="159"/>
      <c r="K664" s="1421"/>
      <c r="L664" s="296">
        <f t="shared" si="147"/>
        <v>0</v>
      </c>
      <c r="M664" s="12" t="str">
        <f t="shared" si="140"/>
        <v/>
      </c>
      <c r="N664" s="13"/>
    </row>
    <row r="665" spans="1:14">
      <c r="A665" s="22">
        <v>115</v>
      </c>
      <c r="B665" s="293"/>
      <c r="C665" s="286">
        <v>1098</v>
      </c>
      <c r="D665" s="340" t="s">
        <v>213</v>
      </c>
      <c r="E665" s="288">
        <f t="shared" si="146"/>
        <v>0</v>
      </c>
      <c r="F665" s="173"/>
      <c r="G665" s="174"/>
      <c r="H665" s="1422"/>
      <c r="I665" s="173"/>
      <c r="J665" s="174"/>
      <c r="K665" s="1422"/>
      <c r="L665" s="288">
        <f t="shared" si="147"/>
        <v>0</v>
      </c>
      <c r="M665" s="12" t="str">
        <f t="shared" si="140"/>
        <v/>
      </c>
      <c r="N665" s="13"/>
    </row>
    <row r="666" spans="1:14">
      <c r="A666" s="22">
        <v>125</v>
      </c>
      <c r="B666" s="273">
        <v>1900</v>
      </c>
      <c r="C666" s="1785" t="s">
        <v>274</v>
      </c>
      <c r="D666" s="1786"/>
      <c r="E666" s="311">
        <f t="shared" ref="E666:L666" si="148">SUM(E667:E669)</f>
        <v>0</v>
      </c>
      <c r="F666" s="275">
        <f t="shared" si="148"/>
        <v>0</v>
      </c>
      <c r="G666" s="276">
        <f t="shared" si="148"/>
        <v>0</v>
      </c>
      <c r="H666" s="277">
        <f>SUM(H667:H669)</f>
        <v>0</v>
      </c>
      <c r="I666" s="275">
        <f t="shared" si="148"/>
        <v>0</v>
      </c>
      <c r="J666" s="276">
        <f t="shared" si="148"/>
        <v>0</v>
      </c>
      <c r="K666" s="277">
        <f t="shared" si="148"/>
        <v>0</v>
      </c>
      <c r="L666" s="311">
        <f t="shared" si="148"/>
        <v>0</v>
      </c>
      <c r="M666" s="12" t="str">
        <f t="shared" si="140"/>
        <v/>
      </c>
      <c r="N666" s="13"/>
    </row>
    <row r="667" spans="1:14">
      <c r="A667" s="23">
        <v>130</v>
      </c>
      <c r="B667" s="293"/>
      <c r="C667" s="280">
        <v>1901</v>
      </c>
      <c r="D667" s="341" t="s">
        <v>919</v>
      </c>
      <c r="E667" s="282">
        <f>F667+G667+H667</f>
        <v>0</v>
      </c>
      <c r="F667" s="152"/>
      <c r="G667" s="153"/>
      <c r="H667" s="1419"/>
      <c r="I667" s="152"/>
      <c r="J667" s="153"/>
      <c r="K667" s="1419"/>
      <c r="L667" s="282">
        <f>I667+J667+K667</f>
        <v>0</v>
      </c>
      <c r="M667" s="12" t="str">
        <f t="shared" si="140"/>
        <v/>
      </c>
      <c r="N667" s="13"/>
    </row>
    <row r="668" spans="1:14">
      <c r="A668" s="23">
        <v>135</v>
      </c>
      <c r="B668" s="342"/>
      <c r="C668" s="294">
        <v>1981</v>
      </c>
      <c r="D668" s="343" t="s">
        <v>920</v>
      </c>
      <c r="E668" s="296">
        <f>F668+G668+H668</f>
        <v>0</v>
      </c>
      <c r="F668" s="158"/>
      <c r="G668" s="159"/>
      <c r="H668" s="1421"/>
      <c r="I668" s="158"/>
      <c r="J668" s="159"/>
      <c r="K668" s="1421"/>
      <c r="L668" s="296">
        <f>I668+J668+K668</f>
        <v>0</v>
      </c>
      <c r="M668" s="12" t="str">
        <f t="shared" si="140"/>
        <v/>
      </c>
      <c r="N668" s="13"/>
    </row>
    <row r="669" spans="1:14">
      <c r="A669" s="23">
        <v>140</v>
      </c>
      <c r="B669" s="293"/>
      <c r="C669" s="286">
        <v>1991</v>
      </c>
      <c r="D669" s="344" t="s">
        <v>921</v>
      </c>
      <c r="E669" s="288">
        <f>F669+G669+H669</f>
        <v>0</v>
      </c>
      <c r="F669" s="173"/>
      <c r="G669" s="174"/>
      <c r="H669" s="1422"/>
      <c r="I669" s="173"/>
      <c r="J669" s="174"/>
      <c r="K669" s="1422"/>
      <c r="L669" s="288">
        <f>I669+J669+K669</f>
        <v>0</v>
      </c>
      <c r="M669" s="12" t="str">
        <f t="shared" si="140"/>
        <v/>
      </c>
      <c r="N669" s="13"/>
    </row>
    <row r="670" spans="1:14">
      <c r="A670" s="23">
        <v>145</v>
      </c>
      <c r="B670" s="273">
        <v>2100</v>
      </c>
      <c r="C670" s="1785" t="s">
        <v>728</v>
      </c>
      <c r="D670" s="1786"/>
      <c r="E670" s="311">
        <f t="shared" ref="E670:L670" si="149">SUM(E671:E675)</f>
        <v>0</v>
      </c>
      <c r="F670" s="275">
        <f t="shared" si="149"/>
        <v>0</v>
      </c>
      <c r="G670" s="276">
        <f t="shared" si="149"/>
        <v>0</v>
      </c>
      <c r="H670" s="277">
        <f>SUM(H671:H675)</f>
        <v>0</v>
      </c>
      <c r="I670" s="275">
        <f t="shared" si="149"/>
        <v>0</v>
      </c>
      <c r="J670" s="276">
        <f t="shared" si="149"/>
        <v>0</v>
      </c>
      <c r="K670" s="277">
        <f t="shared" si="149"/>
        <v>0</v>
      </c>
      <c r="L670" s="311">
        <f t="shared" si="149"/>
        <v>0</v>
      </c>
      <c r="M670" s="12" t="str">
        <f t="shared" si="140"/>
        <v/>
      </c>
      <c r="N670" s="13"/>
    </row>
    <row r="671" spans="1:14">
      <c r="A671" s="23">
        <v>150</v>
      </c>
      <c r="B671" s="293"/>
      <c r="C671" s="280">
        <v>2110</v>
      </c>
      <c r="D671" s="345" t="s">
        <v>214</v>
      </c>
      <c r="E671" s="282">
        <f>F671+G671+H671</f>
        <v>0</v>
      </c>
      <c r="F671" s="152"/>
      <c r="G671" s="153"/>
      <c r="H671" s="1419"/>
      <c r="I671" s="152"/>
      <c r="J671" s="153"/>
      <c r="K671" s="1419"/>
      <c r="L671" s="282">
        <f>I671+J671+K671</f>
        <v>0</v>
      </c>
      <c r="M671" s="12" t="str">
        <f t="shared" si="140"/>
        <v/>
      </c>
      <c r="N671" s="13"/>
    </row>
    <row r="672" spans="1:14">
      <c r="A672" s="23">
        <v>155</v>
      </c>
      <c r="B672" s="342"/>
      <c r="C672" s="294">
        <v>2120</v>
      </c>
      <c r="D672" s="301" t="s">
        <v>215</v>
      </c>
      <c r="E672" s="296">
        <f>F672+G672+H672</f>
        <v>0</v>
      </c>
      <c r="F672" s="158"/>
      <c r="G672" s="159"/>
      <c r="H672" s="1421"/>
      <c r="I672" s="158"/>
      <c r="J672" s="159"/>
      <c r="K672" s="1421"/>
      <c r="L672" s="296">
        <f>I672+J672+K672</f>
        <v>0</v>
      </c>
      <c r="M672" s="12" t="str">
        <f t="shared" si="140"/>
        <v/>
      </c>
      <c r="N672" s="13"/>
    </row>
    <row r="673" spans="1:14">
      <c r="A673" s="23">
        <v>160</v>
      </c>
      <c r="B673" s="342"/>
      <c r="C673" s="294">
        <v>2125</v>
      </c>
      <c r="D673" s="301" t="s">
        <v>216</v>
      </c>
      <c r="E673" s="296">
        <f>F673+G673+H673</f>
        <v>0</v>
      </c>
      <c r="F673" s="490">
        <v>0</v>
      </c>
      <c r="G673" s="491">
        <v>0</v>
      </c>
      <c r="H673" s="160">
        <v>0</v>
      </c>
      <c r="I673" s="490">
        <v>0</v>
      </c>
      <c r="J673" s="491">
        <v>0</v>
      </c>
      <c r="K673" s="160">
        <v>0</v>
      </c>
      <c r="L673" s="296">
        <f>I673+J673+K673</f>
        <v>0</v>
      </c>
      <c r="M673" s="12" t="str">
        <f t="shared" si="140"/>
        <v/>
      </c>
      <c r="N673" s="13"/>
    </row>
    <row r="674" spans="1:14">
      <c r="A674" s="23">
        <v>165</v>
      </c>
      <c r="B674" s="292"/>
      <c r="C674" s="294">
        <v>2140</v>
      </c>
      <c r="D674" s="301" t="s">
        <v>217</v>
      </c>
      <c r="E674" s="296">
        <f>F674+G674+H674</f>
        <v>0</v>
      </c>
      <c r="F674" s="490">
        <v>0</v>
      </c>
      <c r="G674" s="491">
        <v>0</v>
      </c>
      <c r="H674" s="160">
        <v>0</v>
      </c>
      <c r="I674" s="490">
        <v>0</v>
      </c>
      <c r="J674" s="491">
        <v>0</v>
      </c>
      <c r="K674" s="160">
        <v>0</v>
      </c>
      <c r="L674" s="296">
        <f>I674+J674+K674</f>
        <v>0</v>
      </c>
      <c r="M674" s="12" t="str">
        <f t="shared" si="140"/>
        <v/>
      </c>
      <c r="N674" s="13"/>
    </row>
    <row r="675" spans="1:14">
      <c r="A675" s="23">
        <v>175</v>
      </c>
      <c r="B675" s="293"/>
      <c r="C675" s="286">
        <v>2190</v>
      </c>
      <c r="D675" s="346" t="s">
        <v>218</v>
      </c>
      <c r="E675" s="288">
        <f>F675+G675+H675</f>
        <v>0</v>
      </c>
      <c r="F675" s="173"/>
      <c r="G675" s="174"/>
      <c r="H675" s="1422"/>
      <c r="I675" s="173"/>
      <c r="J675" s="174"/>
      <c r="K675" s="1422"/>
      <c r="L675" s="288">
        <f>I675+J675+K675</f>
        <v>0</v>
      </c>
      <c r="M675" s="12" t="str">
        <f t="shared" si="140"/>
        <v/>
      </c>
      <c r="N675" s="13"/>
    </row>
    <row r="676" spans="1:14">
      <c r="A676" s="23">
        <v>180</v>
      </c>
      <c r="B676" s="273">
        <v>2200</v>
      </c>
      <c r="C676" s="1785" t="s">
        <v>219</v>
      </c>
      <c r="D676" s="1786"/>
      <c r="E676" s="311">
        <f t="shared" ref="E676:L676" si="150">SUM(E677:E678)</f>
        <v>0</v>
      </c>
      <c r="F676" s="275">
        <f t="shared" si="150"/>
        <v>0</v>
      </c>
      <c r="G676" s="276">
        <f t="shared" si="150"/>
        <v>0</v>
      </c>
      <c r="H676" s="277">
        <f>SUM(H677:H678)</f>
        <v>0</v>
      </c>
      <c r="I676" s="275">
        <f t="shared" si="150"/>
        <v>0</v>
      </c>
      <c r="J676" s="276">
        <f t="shared" si="150"/>
        <v>0</v>
      </c>
      <c r="K676" s="277">
        <f t="shared" si="150"/>
        <v>0</v>
      </c>
      <c r="L676" s="311">
        <f t="shared" si="150"/>
        <v>0</v>
      </c>
      <c r="M676" s="12" t="str">
        <f t="shared" si="140"/>
        <v/>
      </c>
      <c r="N676" s="13"/>
    </row>
    <row r="677" spans="1:14">
      <c r="A677" s="23">
        <v>185</v>
      </c>
      <c r="B677" s="293"/>
      <c r="C677" s="280">
        <v>2221</v>
      </c>
      <c r="D677" s="281" t="s">
        <v>308</v>
      </c>
      <c r="E677" s="282">
        <f t="shared" ref="E677:E682" si="151">F677+G677+H677</f>
        <v>0</v>
      </c>
      <c r="F677" s="152"/>
      <c r="G677" s="153"/>
      <c r="H677" s="1419"/>
      <c r="I677" s="152"/>
      <c r="J677" s="153"/>
      <c r="K677" s="1419"/>
      <c r="L677" s="282">
        <f t="shared" ref="L677:L682" si="152">I677+J677+K677</f>
        <v>0</v>
      </c>
      <c r="M677" s="12" t="str">
        <f t="shared" si="140"/>
        <v/>
      </c>
      <c r="N677" s="13"/>
    </row>
    <row r="678" spans="1:14">
      <c r="A678" s="23">
        <v>190</v>
      </c>
      <c r="B678" s="293"/>
      <c r="C678" s="286">
        <v>2224</v>
      </c>
      <c r="D678" s="287" t="s">
        <v>220</v>
      </c>
      <c r="E678" s="288">
        <f t="shared" si="151"/>
        <v>0</v>
      </c>
      <c r="F678" s="173"/>
      <c r="G678" s="174"/>
      <c r="H678" s="1422"/>
      <c r="I678" s="173"/>
      <c r="J678" s="174"/>
      <c r="K678" s="1422"/>
      <c r="L678" s="288">
        <f t="shared" si="152"/>
        <v>0</v>
      </c>
      <c r="M678" s="12" t="str">
        <f t="shared" si="140"/>
        <v/>
      </c>
      <c r="N678" s="13"/>
    </row>
    <row r="679" spans="1:14">
      <c r="A679" s="23">
        <v>200</v>
      </c>
      <c r="B679" s="273">
        <v>2500</v>
      </c>
      <c r="C679" s="1785" t="s">
        <v>221</v>
      </c>
      <c r="D679" s="1786"/>
      <c r="E679" s="311">
        <f t="shared" si="151"/>
        <v>0</v>
      </c>
      <c r="F679" s="1423"/>
      <c r="G679" s="1424"/>
      <c r="H679" s="1425"/>
      <c r="I679" s="1423"/>
      <c r="J679" s="1424"/>
      <c r="K679" s="1425"/>
      <c r="L679" s="311">
        <f t="shared" si="152"/>
        <v>0</v>
      </c>
      <c r="M679" s="12" t="str">
        <f t="shared" si="140"/>
        <v/>
      </c>
      <c r="N679" s="13"/>
    </row>
    <row r="680" spans="1:14">
      <c r="A680" s="23">
        <v>200</v>
      </c>
      <c r="B680" s="273">
        <v>2600</v>
      </c>
      <c r="C680" s="1791" t="s">
        <v>222</v>
      </c>
      <c r="D680" s="1792"/>
      <c r="E680" s="311">
        <f t="shared" si="151"/>
        <v>0</v>
      </c>
      <c r="F680" s="1423"/>
      <c r="G680" s="1424"/>
      <c r="H680" s="1425"/>
      <c r="I680" s="1423"/>
      <c r="J680" s="1424"/>
      <c r="K680" s="1425"/>
      <c r="L680" s="311">
        <f t="shared" si="152"/>
        <v>0</v>
      </c>
      <c r="M680" s="12" t="str">
        <f t="shared" si="140"/>
        <v/>
      </c>
      <c r="N680" s="13"/>
    </row>
    <row r="681" spans="1:14">
      <c r="A681" s="23">
        <v>205</v>
      </c>
      <c r="B681" s="273">
        <v>2700</v>
      </c>
      <c r="C681" s="1791" t="s">
        <v>223</v>
      </c>
      <c r="D681" s="1792"/>
      <c r="E681" s="311">
        <f t="shared" si="151"/>
        <v>0</v>
      </c>
      <c r="F681" s="1423"/>
      <c r="G681" s="1424"/>
      <c r="H681" s="1425"/>
      <c r="I681" s="1423"/>
      <c r="J681" s="1424"/>
      <c r="K681" s="1425"/>
      <c r="L681" s="311">
        <f t="shared" si="152"/>
        <v>0</v>
      </c>
      <c r="M681" s="12" t="str">
        <f t="shared" si="140"/>
        <v/>
      </c>
      <c r="N681" s="13"/>
    </row>
    <row r="682" spans="1:14" ht="36" customHeight="1">
      <c r="A682" s="23">
        <v>210</v>
      </c>
      <c r="B682" s="273">
        <v>2800</v>
      </c>
      <c r="C682" s="1791" t="s">
        <v>1674</v>
      </c>
      <c r="D682" s="1792"/>
      <c r="E682" s="311">
        <f t="shared" si="151"/>
        <v>0</v>
      </c>
      <c r="F682" s="1423"/>
      <c r="G682" s="1424"/>
      <c r="H682" s="1425"/>
      <c r="I682" s="1423"/>
      <c r="J682" s="1424"/>
      <c r="K682" s="1425"/>
      <c r="L682" s="311">
        <f t="shared" si="152"/>
        <v>0</v>
      </c>
      <c r="M682" s="12" t="str">
        <f t="shared" si="140"/>
        <v/>
      </c>
      <c r="N682" s="13"/>
    </row>
    <row r="683" spans="1:14">
      <c r="A683" s="23">
        <v>215</v>
      </c>
      <c r="B683" s="273">
        <v>2900</v>
      </c>
      <c r="C683" s="1785" t="s">
        <v>224</v>
      </c>
      <c r="D683" s="1786"/>
      <c r="E683" s="311">
        <f>SUM(E684:E691)</f>
        <v>0</v>
      </c>
      <c r="F683" s="275">
        <f>SUM(F684:F691)</f>
        <v>0</v>
      </c>
      <c r="G683" s="275">
        <f t="shared" ref="G683:L683" si="153">SUM(G684:G691)</f>
        <v>0</v>
      </c>
      <c r="H683" s="275">
        <f t="shared" si="153"/>
        <v>0</v>
      </c>
      <c r="I683" s="275">
        <f t="shared" si="153"/>
        <v>0</v>
      </c>
      <c r="J683" s="275">
        <f t="shared" si="153"/>
        <v>0</v>
      </c>
      <c r="K683" s="275">
        <f t="shared" si="153"/>
        <v>0</v>
      </c>
      <c r="L683" s="275">
        <f t="shared" si="153"/>
        <v>0</v>
      </c>
      <c r="M683" s="12" t="str">
        <f t="shared" si="140"/>
        <v/>
      </c>
      <c r="N683" s="13"/>
    </row>
    <row r="684" spans="1:14">
      <c r="A684" s="22">
        <v>220</v>
      </c>
      <c r="B684" s="347"/>
      <c r="C684" s="280">
        <v>2910</v>
      </c>
      <c r="D684" s="348" t="s">
        <v>2008</v>
      </c>
      <c r="E684" s="282">
        <f t="shared" ref="E684:E691" si="154">F684+G684+H684</f>
        <v>0</v>
      </c>
      <c r="F684" s="152"/>
      <c r="G684" s="153"/>
      <c r="H684" s="1419"/>
      <c r="I684" s="152"/>
      <c r="J684" s="153"/>
      <c r="K684" s="1419"/>
      <c r="L684" s="282">
        <f t="shared" ref="L684:L691" si="155">I684+J684+K684</f>
        <v>0</v>
      </c>
      <c r="M684" s="12" t="str">
        <f t="shared" si="140"/>
        <v/>
      </c>
      <c r="N684" s="13"/>
    </row>
    <row r="685" spans="1:14">
      <c r="A685" s="23">
        <v>225</v>
      </c>
      <c r="B685" s="347"/>
      <c r="C685" s="280">
        <v>2920</v>
      </c>
      <c r="D685" s="348" t="s">
        <v>225</v>
      </c>
      <c r="E685" s="282">
        <f t="shared" si="154"/>
        <v>0</v>
      </c>
      <c r="F685" s="152"/>
      <c r="G685" s="153"/>
      <c r="H685" s="1419"/>
      <c r="I685" s="152"/>
      <c r="J685" s="153"/>
      <c r="K685" s="1419"/>
      <c r="L685" s="282">
        <f t="shared" si="155"/>
        <v>0</v>
      </c>
      <c r="M685" s="12" t="str">
        <f t="shared" si="140"/>
        <v/>
      </c>
      <c r="N685" s="13"/>
    </row>
    <row r="686" spans="1:14" ht="31.5">
      <c r="A686" s="23">
        <v>230</v>
      </c>
      <c r="B686" s="347"/>
      <c r="C686" s="325">
        <v>2969</v>
      </c>
      <c r="D686" s="349" t="s">
        <v>226</v>
      </c>
      <c r="E686" s="327">
        <f t="shared" si="154"/>
        <v>0</v>
      </c>
      <c r="F686" s="450"/>
      <c r="G686" s="451"/>
      <c r="H686" s="1426"/>
      <c r="I686" s="450"/>
      <c r="J686" s="451"/>
      <c r="K686" s="1426"/>
      <c r="L686" s="327">
        <f t="shared" si="155"/>
        <v>0</v>
      </c>
      <c r="M686" s="12" t="str">
        <f t="shared" si="140"/>
        <v/>
      </c>
      <c r="N686" s="13"/>
    </row>
    <row r="687" spans="1:14" ht="31.5">
      <c r="A687" s="23">
        <v>245</v>
      </c>
      <c r="B687" s="347"/>
      <c r="C687" s="350">
        <v>2970</v>
      </c>
      <c r="D687" s="351" t="s">
        <v>227</v>
      </c>
      <c r="E687" s="352">
        <f t="shared" si="154"/>
        <v>0</v>
      </c>
      <c r="F687" s="637"/>
      <c r="G687" s="638"/>
      <c r="H687" s="1427"/>
      <c r="I687" s="637"/>
      <c r="J687" s="638"/>
      <c r="K687" s="1427"/>
      <c r="L687" s="352">
        <f t="shared" si="155"/>
        <v>0</v>
      </c>
      <c r="M687" s="12" t="str">
        <f t="shared" si="140"/>
        <v/>
      </c>
      <c r="N687" s="13"/>
    </row>
    <row r="688" spans="1:14">
      <c r="A688" s="22">
        <v>220</v>
      </c>
      <c r="B688" s="347"/>
      <c r="C688" s="334">
        <v>2989</v>
      </c>
      <c r="D688" s="356" t="s">
        <v>228</v>
      </c>
      <c r="E688" s="336">
        <f t="shared" si="154"/>
        <v>0</v>
      </c>
      <c r="F688" s="601"/>
      <c r="G688" s="602"/>
      <c r="H688" s="1428"/>
      <c r="I688" s="601"/>
      <c r="J688" s="602"/>
      <c r="K688" s="1428"/>
      <c r="L688" s="336">
        <f t="shared" si="155"/>
        <v>0</v>
      </c>
      <c r="M688" s="12" t="str">
        <f t="shared" si="140"/>
        <v/>
      </c>
      <c r="N688" s="13"/>
    </row>
    <row r="689" spans="1:14" ht="31.5">
      <c r="A689" s="23">
        <v>225</v>
      </c>
      <c r="B689" s="293"/>
      <c r="C689" s="319">
        <v>2990</v>
      </c>
      <c r="D689" s="357" t="s">
        <v>2009</v>
      </c>
      <c r="E689" s="321">
        <f t="shared" si="154"/>
        <v>0</v>
      </c>
      <c r="F689" s="455"/>
      <c r="G689" s="456"/>
      <c r="H689" s="1429"/>
      <c r="I689" s="455"/>
      <c r="J689" s="456"/>
      <c r="K689" s="1429"/>
      <c r="L689" s="321">
        <f t="shared" si="155"/>
        <v>0</v>
      </c>
      <c r="M689" s="12" t="str">
        <f t="shared" si="140"/>
        <v/>
      </c>
      <c r="N689" s="13"/>
    </row>
    <row r="690" spans="1:14">
      <c r="A690" s="23">
        <v>230</v>
      </c>
      <c r="B690" s="293"/>
      <c r="C690" s="319">
        <v>2991</v>
      </c>
      <c r="D690" s="357" t="s">
        <v>229</v>
      </c>
      <c r="E690" s="321">
        <f t="shared" si="154"/>
        <v>0</v>
      </c>
      <c r="F690" s="455"/>
      <c r="G690" s="456"/>
      <c r="H690" s="1429"/>
      <c r="I690" s="455"/>
      <c r="J690" s="456"/>
      <c r="K690" s="1429"/>
      <c r="L690" s="321">
        <f t="shared" si="155"/>
        <v>0</v>
      </c>
      <c r="M690" s="12" t="str">
        <f t="shared" si="140"/>
        <v/>
      </c>
      <c r="N690" s="13"/>
    </row>
    <row r="691" spans="1:14">
      <c r="A691" s="23">
        <v>235</v>
      </c>
      <c r="B691" s="293"/>
      <c r="C691" s="286">
        <v>2992</v>
      </c>
      <c r="D691" s="358" t="s">
        <v>230</v>
      </c>
      <c r="E691" s="288">
        <f t="shared" si="154"/>
        <v>0</v>
      </c>
      <c r="F691" s="173"/>
      <c r="G691" s="174"/>
      <c r="H691" s="1422"/>
      <c r="I691" s="173"/>
      <c r="J691" s="174"/>
      <c r="K691" s="1422"/>
      <c r="L691" s="288">
        <f t="shared" si="155"/>
        <v>0</v>
      </c>
      <c r="M691" s="12" t="str">
        <f t="shared" si="140"/>
        <v/>
      </c>
      <c r="N691" s="13"/>
    </row>
    <row r="692" spans="1:14">
      <c r="A692" s="23">
        <v>240</v>
      </c>
      <c r="B692" s="273">
        <v>3300</v>
      </c>
      <c r="C692" s="359" t="s">
        <v>231</v>
      </c>
      <c r="D692" s="1702"/>
      <c r="E692" s="311">
        <f t="shared" ref="E692:L692" si="156">SUM(E693:E698)</f>
        <v>0</v>
      </c>
      <c r="F692" s="275">
        <f t="shared" si="156"/>
        <v>0</v>
      </c>
      <c r="G692" s="276">
        <f t="shared" si="156"/>
        <v>0</v>
      </c>
      <c r="H692" s="277">
        <f>SUM(H693:H698)</f>
        <v>0</v>
      </c>
      <c r="I692" s="275">
        <f t="shared" si="156"/>
        <v>0</v>
      </c>
      <c r="J692" s="276">
        <f t="shared" si="156"/>
        <v>0</v>
      </c>
      <c r="K692" s="277">
        <f t="shared" si="156"/>
        <v>0</v>
      </c>
      <c r="L692" s="311">
        <f t="shared" si="156"/>
        <v>0</v>
      </c>
      <c r="M692" s="12" t="str">
        <f t="shared" si="140"/>
        <v/>
      </c>
      <c r="N692" s="13"/>
    </row>
    <row r="693" spans="1:14">
      <c r="A693" s="23">
        <v>245</v>
      </c>
      <c r="B693" s="292"/>
      <c r="C693" s="280">
        <v>3301</v>
      </c>
      <c r="D693" s="360" t="s">
        <v>232</v>
      </c>
      <c r="E693" s="282">
        <f t="shared" ref="E693:E701" si="157">F693+G693+H693</f>
        <v>0</v>
      </c>
      <c r="F693" s="488">
        <v>0</v>
      </c>
      <c r="G693" s="489">
        <v>0</v>
      </c>
      <c r="H693" s="154">
        <v>0</v>
      </c>
      <c r="I693" s="488">
        <v>0</v>
      </c>
      <c r="J693" s="489">
        <v>0</v>
      </c>
      <c r="K693" s="154">
        <v>0</v>
      </c>
      <c r="L693" s="282">
        <f t="shared" ref="L693:L701" si="158">I693+J693+K693</f>
        <v>0</v>
      </c>
      <c r="M693" s="12" t="str">
        <f t="shared" si="140"/>
        <v/>
      </c>
      <c r="N693" s="13"/>
    </row>
    <row r="694" spans="1:14">
      <c r="A694" s="22">
        <v>250</v>
      </c>
      <c r="B694" s="292"/>
      <c r="C694" s="294">
        <v>3302</v>
      </c>
      <c r="D694" s="361" t="s">
        <v>721</v>
      </c>
      <c r="E694" s="296">
        <f t="shared" si="157"/>
        <v>0</v>
      </c>
      <c r="F694" s="490">
        <v>0</v>
      </c>
      <c r="G694" s="491">
        <v>0</v>
      </c>
      <c r="H694" s="160">
        <v>0</v>
      </c>
      <c r="I694" s="490">
        <v>0</v>
      </c>
      <c r="J694" s="491">
        <v>0</v>
      </c>
      <c r="K694" s="160">
        <v>0</v>
      </c>
      <c r="L694" s="296">
        <f t="shared" si="158"/>
        <v>0</v>
      </c>
      <c r="M694" s="12" t="str">
        <f t="shared" si="140"/>
        <v/>
      </c>
      <c r="N694" s="13"/>
    </row>
    <row r="695" spans="1:14">
      <c r="A695" s="23">
        <v>255</v>
      </c>
      <c r="B695" s="292"/>
      <c r="C695" s="294">
        <v>3303</v>
      </c>
      <c r="D695" s="361" t="s">
        <v>233</v>
      </c>
      <c r="E695" s="296">
        <f t="shared" si="157"/>
        <v>0</v>
      </c>
      <c r="F695" s="490">
        <v>0</v>
      </c>
      <c r="G695" s="491">
        <v>0</v>
      </c>
      <c r="H695" s="160">
        <v>0</v>
      </c>
      <c r="I695" s="490">
        <v>0</v>
      </c>
      <c r="J695" s="491">
        <v>0</v>
      </c>
      <c r="K695" s="160">
        <v>0</v>
      </c>
      <c r="L695" s="296">
        <f t="shared" si="158"/>
        <v>0</v>
      </c>
      <c r="M695" s="12" t="str">
        <f t="shared" si="140"/>
        <v/>
      </c>
      <c r="N695" s="13"/>
    </row>
    <row r="696" spans="1:14">
      <c r="A696" s="23">
        <v>265</v>
      </c>
      <c r="B696" s="292"/>
      <c r="C696" s="294">
        <v>3304</v>
      </c>
      <c r="D696" s="361" t="s">
        <v>234</v>
      </c>
      <c r="E696" s="296">
        <f t="shared" si="157"/>
        <v>0</v>
      </c>
      <c r="F696" s="490">
        <v>0</v>
      </c>
      <c r="G696" s="491">
        <v>0</v>
      </c>
      <c r="H696" s="160">
        <v>0</v>
      </c>
      <c r="I696" s="490">
        <v>0</v>
      </c>
      <c r="J696" s="491">
        <v>0</v>
      </c>
      <c r="K696" s="160">
        <v>0</v>
      </c>
      <c r="L696" s="296">
        <f t="shared" si="158"/>
        <v>0</v>
      </c>
      <c r="M696" s="12" t="str">
        <f t="shared" si="140"/>
        <v/>
      </c>
      <c r="N696" s="13"/>
    </row>
    <row r="697" spans="1:14">
      <c r="A697" s="22">
        <v>270</v>
      </c>
      <c r="B697" s="292"/>
      <c r="C697" s="294">
        <v>3305</v>
      </c>
      <c r="D697" s="361" t="s">
        <v>235</v>
      </c>
      <c r="E697" s="296">
        <f t="shared" si="157"/>
        <v>0</v>
      </c>
      <c r="F697" s="490">
        <v>0</v>
      </c>
      <c r="G697" s="491">
        <v>0</v>
      </c>
      <c r="H697" s="160">
        <v>0</v>
      </c>
      <c r="I697" s="490">
        <v>0</v>
      </c>
      <c r="J697" s="491">
        <v>0</v>
      </c>
      <c r="K697" s="160">
        <v>0</v>
      </c>
      <c r="L697" s="296">
        <f t="shared" si="158"/>
        <v>0</v>
      </c>
      <c r="M697" s="12" t="str">
        <f t="shared" si="140"/>
        <v/>
      </c>
      <c r="N697" s="13"/>
    </row>
    <row r="698" spans="1:14" ht="31.5">
      <c r="A698" s="22">
        <v>290</v>
      </c>
      <c r="B698" s="292"/>
      <c r="C698" s="286">
        <v>3306</v>
      </c>
      <c r="D698" s="362" t="s">
        <v>1671</v>
      </c>
      <c r="E698" s="288">
        <f t="shared" si="157"/>
        <v>0</v>
      </c>
      <c r="F698" s="492">
        <v>0</v>
      </c>
      <c r="G698" s="493">
        <v>0</v>
      </c>
      <c r="H698" s="175">
        <v>0</v>
      </c>
      <c r="I698" s="492">
        <v>0</v>
      </c>
      <c r="J698" s="493">
        <v>0</v>
      </c>
      <c r="K698" s="175">
        <v>0</v>
      </c>
      <c r="L698" s="288">
        <f t="shared" si="158"/>
        <v>0</v>
      </c>
      <c r="M698" s="12" t="str">
        <f t="shared" si="140"/>
        <v/>
      </c>
      <c r="N698" s="13"/>
    </row>
    <row r="699" spans="1:14">
      <c r="A699" s="39">
        <v>320</v>
      </c>
      <c r="B699" s="273">
        <v>3900</v>
      </c>
      <c r="C699" s="1785" t="s">
        <v>236</v>
      </c>
      <c r="D699" s="1786"/>
      <c r="E699" s="311">
        <f t="shared" si="157"/>
        <v>0</v>
      </c>
      <c r="F699" s="1472">
        <v>0</v>
      </c>
      <c r="G699" s="1473">
        <v>0</v>
      </c>
      <c r="H699" s="1474">
        <v>0</v>
      </c>
      <c r="I699" s="1472">
        <v>0</v>
      </c>
      <c r="J699" s="1473">
        <v>0</v>
      </c>
      <c r="K699" s="1474">
        <v>0</v>
      </c>
      <c r="L699" s="311">
        <f t="shared" si="158"/>
        <v>0</v>
      </c>
      <c r="M699" s="12" t="str">
        <f t="shared" ref="M699:M745" si="159">(IF($E699&lt;&gt;0,$M$2,IF($L699&lt;&gt;0,$M$2,"")))</f>
        <v/>
      </c>
      <c r="N699" s="13"/>
    </row>
    <row r="700" spans="1:14">
      <c r="A700" s="22">
        <v>330</v>
      </c>
      <c r="B700" s="273">
        <v>4000</v>
      </c>
      <c r="C700" s="1785" t="s">
        <v>237</v>
      </c>
      <c r="D700" s="1786"/>
      <c r="E700" s="311">
        <f t="shared" si="157"/>
        <v>0</v>
      </c>
      <c r="F700" s="1423"/>
      <c r="G700" s="1424"/>
      <c r="H700" s="1425"/>
      <c r="I700" s="1423"/>
      <c r="J700" s="1424"/>
      <c r="K700" s="1425"/>
      <c r="L700" s="311">
        <f t="shared" si="158"/>
        <v>0</v>
      </c>
      <c r="M700" s="12" t="str">
        <f t="shared" si="159"/>
        <v/>
      </c>
      <c r="N700" s="13"/>
    </row>
    <row r="701" spans="1:14">
      <c r="A701" s="22">
        <v>350</v>
      </c>
      <c r="B701" s="273">
        <v>4100</v>
      </c>
      <c r="C701" s="1785" t="s">
        <v>238</v>
      </c>
      <c r="D701" s="1786"/>
      <c r="E701" s="311">
        <f t="shared" si="157"/>
        <v>0</v>
      </c>
      <c r="F701" s="1473">
        <v>0</v>
      </c>
      <c r="G701" s="1473">
        <v>0</v>
      </c>
      <c r="H701" s="1473">
        <v>0</v>
      </c>
      <c r="I701" s="1473">
        <v>0</v>
      </c>
      <c r="J701" s="1473">
        <v>0</v>
      </c>
      <c r="K701" s="1473">
        <v>0</v>
      </c>
      <c r="L701" s="311">
        <f t="shared" si="158"/>
        <v>0</v>
      </c>
      <c r="M701" s="12" t="str">
        <f t="shared" si="159"/>
        <v/>
      </c>
      <c r="N701" s="13"/>
    </row>
    <row r="702" spans="1:14">
      <c r="A702" s="23">
        <v>355</v>
      </c>
      <c r="B702" s="273">
        <v>4200</v>
      </c>
      <c r="C702" s="1785" t="s">
        <v>239</v>
      </c>
      <c r="D702" s="1786"/>
      <c r="E702" s="311">
        <f t="shared" ref="E702:L702" si="160">SUM(E703:E708)</f>
        <v>0</v>
      </c>
      <c r="F702" s="275">
        <f t="shared" si="160"/>
        <v>0</v>
      </c>
      <c r="G702" s="276">
        <f t="shared" si="160"/>
        <v>0</v>
      </c>
      <c r="H702" s="277">
        <f>SUM(H703:H708)</f>
        <v>0</v>
      </c>
      <c r="I702" s="275">
        <f t="shared" si="160"/>
        <v>0</v>
      </c>
      <c r="J702" s="276">
        <f t="shared" si="160"/>
        <v>0</v>
      </c>
      <c r="K702" s="277">
        <f t="shared" si="160"/>
        <v>0</v>
      </c>
      <c r="L702" s="311">
        <f t="shared" si="160"/>
        <v>0</v>
      </c>
      <c r="M702" s="12" t="str">
        <f t="shared" si="159"/>
        <v/>
      </c>
      <c r="N702" s="13"/>
    </row>
    <row r="703" spans="1:14">
      <c r="A703" s="23">
        <v>355</v>
      </c>
      <c r="B703" s="363"/>
      <c r="C703" s="280">
        <v>4201</v>
      </c>
      <c r="D703" s="281" t="s">
        <v>240</v>
      </c>
      <c r="E703" s="282">
        <f t="shared" ref="E703:E708" si="161">F703+G703+H703</f>
        <v>0</v>
      </c>
      <c r="F703" s="152"/>
      <c r="G703" s="153"/>
      <c r="H703" s="1419"/>
      <c r="I703" s="152"/>
      <c r="J703" s="153"/>
      <c r="K703" s="1419"/>
      <c r="L703" s="282">
        <f t="shared" ref="L703:L708" si="162">I703+J703+K703</f>
        <v>0</v>
      </c>
      <c r="M703" s="12" t="str">
        <f t="shared" si="159"/>
        <v/>
      </c>
      <c r="N703" s="13"/>
    </row>
    <row r="704" spans="1:14">
      <c r="A704" s="23">
        <v>375</v>
      </c>
      <c r="B704" s="363"/>
      <c r="C704" s="294">
        <v>4202</v>
      </c>
      <c r="D704" s="364" t="s">
        <v>241</v>
      </c>
      <c r="E704" s="296">
        <f t="shared" si="161"/>
        <v>0</v>
      </c>
      <c r="F704" s="158"/>
      <c r="G704" s="159"/>
      <c r="H704" s="1421"/>
      <c r="I704" s="158"/>
      <c r="J704" s="159"/>
      <c r="K704" s="1421"/>
      <c r="L704" s="296">
        <f t="shared" si="162"/>
        <v>0</v>
      </c>
      <c r="M704" s="12" t="str">
        <f t="shared" si="159"/>
        <v/>
      </c>
      <c r="N704" s="13"/>
    </row>
    <row r="705" spans="1:14">
      <c r="A705" s="23">
        <v>380</v>
      </c>
      <c r="B705" s="363"/>
      <c r="C705" s="294">
        <v>4214</v>
      </c>
      <c r="D705" s="364" t="s">
        <v>242</v>
      </c>
      <c r="E705" s="296">
        <f t="shared" si="161"/>
        <v>0</v>
      </c>
      <c r="F705" s="158"/>
      <c r="G705" s="159"/>
      <c r="H705" s="1421"/>
      <c r="I705" s="158"/>
      <c r="J705" s="159"/>
      <c r="K705" s="1421"/>
      <c r="L705" s="296">
        <f t="shared" si="162"/>
        <v>0</v>
      </c>
      <c r="M705" s="12" t="str">
        <f t="shared" si="159"/>
        <v/>
      </c>
      <c r="N705" s="13"/>
    </row>
    <row r="706" spans="1:14">
      <c r="A706" s="23">
        <v>385</v>
      </c>
      <c r="B706" s="363"/>
      <c r="C706" s="294">
        <v>4217</v>
      </c>
      <c r="D706" s="364" t="s">
        <v>243</v>
      </c>
      <c r="E706" s="296">
        <f t="shared" si="161"/>
        <v>0</v>
      </c>
      <c r="F706" s="158"/>
      <c r="G706" s="159"/>
      <c r="H706" s="1421"/>
      <c r="I706" s="158"/>
      <c r="J706" s="159"/>
      <c r="K706" s="1421"/>
      <c r="L706" s="296">
        <f t="shared" si="162"/>
        <v>0</v>
      </c>
      <c r="M706" s="12" t="str">
        <f t="shared" si="159"/>
        <v/>
      </c>
      <c r="N706" s="13"/>
    </row>
    <row r="707" spans="1:14">
      <c r="A707" s="23">
        <v>390</v>
      </c>
      <c r="B707" s="363"/>
      <c r="C707" s="294">
        <v>4218</v>
      </c>
      <c r="D707" s="295" t="s">
        <v>244</v>
      </c>
      <c r="E707" s="296">
        <f t="shared" si="161"/>
        <v>0</v>
      </c>
      <c r="F707" s="158"/>
      <c r="G707" s="159"/>
      <c r="H707" s="1421"/>
      <c r="I707" s="158"/>
      <c r="J707" s="159"/>
      <c r="K707" s="1421"/>
      <c r="L707" s="296">
        <f t="shared" si="162"/>
        <v>0</v>
      </c>
      <c r="M707" s="12" t="str">
        <f t="shared" si="159"/>
        <v/>
      </c>
      <c r="N707" s="13"/>
    </row>
    <row r="708" spans="1:14">
      <c r="A708" s="23">
        <v>390</v>
      </c>
      <c r="B708" s="363"/>
      <c r="C708" s="286">
        <v>4219</v>
      </c>
      <c r="D708" s="344" t="s">
        <v>245</v>
      </c>
      <c r="E708" s="288">
        <f t="shared" si="161"/>
        <v>0</v>
      </c>
      <c r="F708" s="173"/>
      <c r="G708" s="174"/>
      <c r="H708" s="1422"/>
      <c r="I708" s="173"/>
      <c r="J708" s="174"/>
      <c r="K708" s="1422"/>
      <c r="L708" s="288">
        <f t="shared" si="162"/>
        <v>0</v>
      </c>
      <c r="M708" s="12" t="str">
        <f t="shared" si="159"/>
        <v/>
      </c>
      <c r="N708" s="13"/>
    </row>
    <row r="709" spans="1:14">
      <c r="A709" s="23">
        <v>395</v>
      </c>
      <c r="B709" s="273">
        <v>4300</v>
      </c>
      <c r="C709" s="1785" t="s">
        <v>1675</v>
      </c>
      <c r="D709" s="1786"/>
      <c r="E709" s="311">
        <f t="shared" ref="E709:L709" si="163">SUM(E710:E712)</f>
        <v>0</v>
      </c>
      <c r="F709" s="275">
        <f t="shared" si="163"/>
        <v>0</v>
      </c>
      <c r="G709" s="276">
        <f t="shared" si="163"/>
        <v>0</v>
      </c>
      <c r="H709" s="277">
        <f>SUM(H710:H712)</f>
        <v>0</v>
      </c>
      <c r="I709" s="275">
        <f t="shared" si="163"/>
        <v>0</v>
      </c>
      <c r="J709" s="276">
        <f t="shared" si="163"/>
        <v>0</v>
      </c>
      <c r="K709" s="277">
        <f t="shared" si="163"/>
        <v>0</v>
      </c>
      <c r="L709" s="311">
        <f t="shared" si="163"/>
        <v>0</v>
      </c>
      <c r="M709" s="12" t="str">
        <f t="shared" si="159"/>
        <v/>
      </c>
      <c r="N709" s="13"/>
    </row>
    <row r="710" spans="1:14">
      <c r="A710" s="18">
        <v>397</v>
      </c>
      <c r="B710" s="363"/>
      <c r="C710" s="280">
        <v>4301</v>
      </c>
      <c r="D710" s="312" t="s">
        <v>246</v>
      </c>
      <c r="E710" s="282">
        <f t="shared" ref="E710:E715" si="164">F710+G710+H710</f>
        <v>0</v>
      </c>
      <c r="F710" s="152"/>
      <c r="G710" s="153"/>
      <c r="H710" s="1419"/>
      <c r="I710" s="152"/>
      <c r="J710" s="153"/>
      <c r="K710" s="1419"/>
      <c r="L710" s="282">
        <f t="shared" ref="L710:L715" si="165">I710+J710+K710</f>
        <v>0</v>
      </c>
      <c r="M710" s="12" t="str">
        <f t="shared" si="159"/>
        <v/>
      </c>
      <c r="N710" s="13"/>
    </row>
    <row r="711" spans="1:14">
      <c r="A711" s="14">
        <v>398</v>
      </c>
      <c r="B711" s="363"/>
      <c r="C711" s="294">
        <v>4302</v>
      </c>
      <c r="D711" s="364" t="s">
        <v>247</v>
      </c>
      <c r="E711" s="296">
        <f t="shared" si="164"/>
        <v>0</v>
      </c>
      <c r="F711" s="158"/>
      <c r="G711" s="159"/>
      <c r="H711" s="1421"/>
      <c r="I711" s="158"/>
      <c r="J711" s="159"/>
      <c r="K711" s="1421"/>
      <c r="L711" s="296">
        <f t="shared" si="165"/>
        <v>0</v>
      </c>
      <c r="M711" s="12" t="str">
        <f t="shared" si="159"/>
        <v/>
      </c>
      <c r="N711" s="13"/>
    </row>
    <row r="712" spans="1:14">
      <c r="A712" s="14">
        <v>399</v>
      </c>
      <c r="B712" s="363"/>
      <c r="C712" s="286">
        <v>4309</v>
      </c>
      <c r="D712" s="302" t="s">
        <v>248</v>
      </c>
      <c r="E712" s="288">
        <f t="shared" si="164"/>
        <v>0</v>
      </c>
      <c r="F712" s="173"/>
      <c r="G712" s="174"/>
      <c r="H712" s="1422"/>
      <c r="I712" s="173"/>
      <c r="J712" s="174"/>
      <c r="K712" s="1422"/>
      <c r="L712" s="288">
        <f t="shared" si="165"/>
        <v>0</v>
      </c>
      <c r="M712" s="12" t="str">
        <f t="shared" si="159"/>
        <v/>
      </c>
      <c r="N712" s="13"/>
    </row>
    <row r="713" spans="1:14">
      <c r="A713" s="14">
        <v>400</v>
      </c>
      <c r="B713" s="273">
        <v>4400</v>
      </c>
      <c r="C713" s="1785" t="s">
        <v>1672</v>
      </c>
      <c r="D713" s="1786"/>
      <c r="E713" s="311">
        <f t="shared" si="164"/>
        <v>0</v>
      </c>
      <c r="F713" s="1423"/>
      <c r="G713" s="1424"/>
      <c r="H713" s="1425"/>
      <c r="I713" s="1423"/>
      <c r="J713" s="1424"/>
      <c r="K713" s="1425"/>
      <c r="L713" s="311">
        <f t="shared" si="165"/>
        <v>0</v>
      </c>
      <c r="M713" s="12" t="str">
        <f t="shared" si="159"/>
        <v/>
      </c>
      <c r="N713" s="13"/>
    </row>
    <row r="714" spans="1:14">
      <c r="A714" s="14">
        <v>401</v>
      </c>
      <c r="B714" s="273">
        <v>4500</v>
      </c>
      <c r="C714" s="1785" t="s">
        <v>1673</v>
      </c>
      <c r="D714" s="1786"/>
      <c r="E714" s="311">
        <f t="shared" si="164"/>
        <v>0</v>
      </c>
      <c r="F714" s="1423"/>
      <c r="G714" s="1424"/>
      <c r="H714" s="1425"/>
      <c r="I714" s="1423"/>
      <c r="J714" s="1424"/>
      <c r="K714" s="1425"/>
      <c r="L714" s="311">
        <f t="shared" si="165"/>
        <v>0</v>
      </c>
      <c r="M714" s="12" t="str">
        <f t="shared" si="159"/>
        <v/>
      </c>
      <c r="N714" s="13"/>
    </row>
    <row r="715" spans="1:14">
      <c r="A715" s="14">
        <v>402</v>
      </c>
      <c r="B715" s="273">
        <v>4600</v>
      </c>
      <c r="C715" s="1791" t="s">
        <v>249</v>
      </c>
      <c r="D715" s="1792"/>
      <c r="E715" s="311">
        <f t="shared" si="164"/>
        <v>0</v>
      </c>
      <c r="F715" s="1423"/>
      <c r="G715" s="1424"/>
      <c r="H715" s="1425"/>
      <c r="I715" s="1423"/>
      <c r="J715" s="1424"/>
      <c r="K715" s="1425"/>
      <c r="L715" s="311">
        <f t="shared" si="165"/>
        <v>0</v>
      </c>
      <c r="M715" s="12" t="str">
        <f t="shared" si="159"/>
        <v/>
      </c>
      <c r="N715" s="13"/>
    </row>
    <row r="716" spans="1:14">
      <c r="A716" s="40">
        <v>404</v>
      </c>
      <c r="B716" s="273">
        <v>4900</v>
      </c>
      <c r="C716" s="1785" t="s">
        <v>275</v>
      </c>
      <c r="D716" s="1786"/>
      <c r="E716" s="311">
        <f t="shared" ref="E716:L716" si="166">+E717+E718</f>
        <v>0</v>
      </c>
      <c r="F716" s="275">
        <f t="shared" si="166"/>
        <v>0</v>
      </c>
      <c r="G716" s="276">
        <f t="shared" si="166"/>
        <v>0</v>
      </c>
      <c r="H716" s="277">
        <f>+H717+H718</f>
        <v>0</v>
      </c>
      <c r="I716" s="275">
        <f t="shared" si="166"/>
        <v>0</v>
      </c>
      <c r="J716" s="276">
        <f t="shared" si="166"/>
        <v>0</v>
      </c>
      <c r="K716" s="277">
        <f t="shared" si="166"/>
        <v>0</v>
      </c>
      <c r="L716" s="311">
        <f t="shared" si="166"/>
        <v>0</v>
      </c>
      <c r="M716" s="12" t="str">
        <f t="shared" si="159"/>
        <v/>
      </c>
      <c r="N716" s="13"/>
    </row>
    <row r="717" spans="1:14">
      <c r="A717" s="40">
        <v>404</v>
      </c>
      <c r="B717" s="363"/>
      <c r="C717" s="280">
        <v>4901</v>
      </c>
      <c r="D717" s="365" t="s">
        <v>276</v>
      </c>
      <c r="E717" s="282">
        <f>F717+G717+H717</f>
        <v>0</v>
      </c>
      <c r="F717" s="152"/>
      <c r="G717" s="153"/>
      <c r="H717" s="1419"/>
      <c r="I717" s="152"/>
      <c r="J717" s="153"/>
      <c r="K717" s="1419"/>
      <c r="L717" s="282">
        <f>I717+J717+K717</f>
        <v>0</v>
      </c>
      <c r="M717" s="12" t="str">
        <f t="shared" si="159"/>
        <v/>
      </c>
      <c r="N717" s="13"/>
    </row>
    <row r="718" spans="1:14">
      <c r="A718" s="22">
        <v>440</v>
      </c>
      <c r="B718" s="363"/>
      <c r="C718" s="286">
        <v>4902</v>
      </c>
      <c r="D718" s="302" t="s">
        <v>277</v>
      </c>
      <c r="E718" s="288">
        <f>F718+G718+H718</f>
        <v>0</v>
      </c>
      <c r="F718" s="173"/>
      <c r="G718" s="174"/>
      <c r="H718" s="1422"/>
      <c r="I718" s="173"/>
      <c r="J718" s="174"/>
      <c r="K718" s="1422"/>
      <c r="L718" s="288">
        <f>I718+J718+K718</f>
        <v>0</v>
      </c>
      <c r="M718" s="12" t="str">
        <f t="shared" si="159"/>
        <v/>
      </c>
      <c r="N718" s="13"/>
    </row>
    <row r="719" spans="1:14">
      <c r="A719" s="22">
        <v>450</v>
      </c>
      <c r="B719" s="366">
        <v>5100</v>
      </c>
      <c r="C719" s="1783" t="s">
        <v>250</v>
      </c>
      <c r="D719" s="1784"/>
      <c r="E719" s="311">
        <f>F719+G719+H719</f>
        <v>0</v>
      </c>
      <c r="F719" s="1423"/>
      <c r="G719" s="1424"/>
      <c r="H719" s="1425"/>
      <c r="I719" s="1423"/>
      <c r="J719" s="1424"/>
      <c r="K719" s="1425"/>
      <c r="L719" s="311">
        <f>I719+J719+K719</f>
        <v>0</v>
      </c>
      <c r="M719" s="12" t="str">
        <f t="shared" si="159"/>
        <v/>
      </c>
      <c r="N719" s="13"/>
    </row>
    <row r="720" spans="1:14">
      <c r="A720" s="22">
        <v>495</v>
      </c>
      <c r="B720" s="366">
        <v>5200</v>
      </c>
      <c r="C720" s="1783" t="s">
        <v>251</v>
      </c>
      <c r="D720" s="1784"/>
      <c r="E720" s="311">
        <f t="shared" ref="E720:L720" si="167">SUM(E721:E727)</f>
        <v>0</v>
      </c>
      <c r="F720" s="275">
        <f t="shared" si="167"/>
        <v>0</v>
      </c>
      <c r="G720" s="276">
        <f t="shared" si="167"/>
        <v>0</v>
      </c>
      <c r="H720" s="277">
        <f>SUM(H721:H727)</f>
        <v>0</v>
      </c>
      <c r="I720" s="275">
        <f t="shared" si="167"/>
        <v>0</v>
      </c>
      <c r="J720" s="276">
        <f t="shared" si="167"/>
        <v>0</v>
      </c>
      <c r="K720" s="277">
        <f t="shared" si="167"/>
        <v>0</v>
      </c>
      <c r="L720" s="311">
        <f t="shared" si="167"/>
        <v>0</v>
      </c>
      <c r="M720" s="12" t="str">
        <f t="shared" si="159"/>
        <v/>
      </c>
      <c r="N720" s="13"/>
    </row>
    <row r="721" spans="1:14">
      <c r="A721" s="23">
        <v>500</v>
      </c>
      <c r="B721" s="367"/>
      <c r="C721" s="368">
        <v>5201</v>
      </c>
      <c r="D721" s="369" t="s">
        <v>252</v>
      </c>
      <c r="E721" s="282">
        <f t="shared" ref="E721:E727" si="168">F721+G721+H721</f>
        <v>0</v>
      </c>
      <c r="F721" s="152"/>
      <c r="G721" s="153"/>
      <c r="H721" s="1419"/>
      <c r="I721" s="152"/>
      <c r="J721" s="153"/>
      <c r="K721" s="1419"/>
      <c r="L721" s="282">
        <f t="shared" ref="L721:L727" si="169">I721+J721+K721</f>
        <v>0</v>
      </c>
      <c r="M721" s="12" t="str">
        <f t="shared" si="159"/>
        <v/>
      </c>
      <c r="N721" s="13"/>
    </row>
    <row r="722" spans="1:14">
      <c r="A722" s="23">
        <v>505</v>
      </c>
      <c r="B722" s="367"/>
      <c r="C722" s="370">
        <v>5202</v>
      </c>
      <c r="D722" s="371" t="s">
        <v>253</v>
      </c>
      <c r="E722" s="296">
        <f t="shared" si="168"/>
        <v>0</v>
      </c>
      <c r="F722" s="158"/>
      <c r="G722" s="159"/>
      <c r="H722" s="1421"/>
      <c r="I722" s="158"/>
      <c r="J722" s="159"/>
      <c r="K722" s="1421"/>
      <c r="L722" s="296">
        <f t="shared" si="169"/>
        <v>0</v>
      </c>
      <c r="M722" s="12" t="str">
        <f t="shared" si="159"/>
        <v/>
      </c>
      <c r="N722" s="13"/>
    </row>
    <row r="723" spans="1:14">
      <c r="A723" s="23">
        <v>510</v>
      </c>
      <c r="B723" s="367"/>
      <c r="C723" s="370">
        <v>5203</v>
      </c>
      <c r="D723" s="371" t="s">
        <v>626</v>
      </c>
      <c r="E723" s="296">
        <f t="shared" si="168"/>
        <v>0</v>
      </c>
      <c r="F723" s="158"/>
      <c r="G723" s="159"/>
      <c r="H723" s="1421"/>
      <c r="I723" s="158"/>
      <c r="J723" s="159"/>
      <c r="K723" s="1421"/>
      <c r="L723" s="296">
        <f t="shared" si="169"/>
        <v>0</v>
      </c>
      <c r="M723" s="12" t="str">
        <f t="shared" si="159"/>
        <v/>
      </c>
      <c r="N723" s="13"/>
    </row>
    <row r="724" spans="1:14">
      <c r="A724" s="23">
        <v>515</v>
      </c>
      <c r="B724" s="367"/>
      <c r="C724" s="370">
        <v>5204</v>
      </c>
      <c r="D724" s="371" t="s">
        <v>627</v>
      </c>
      <c r="E724" s="296">
        <f t="shared" si="168"/>
        <v>0</v>
      </c>
      <c r="F724" s="158"/>
      <c r="G724" s="159"/>
      <c r="H724" s="1421"/>
      <c r="I724" s="158"/>
      <c r="J724" s="159"/>
      <c r="K724" s="1421"/>
      <c r="L724" s="296">
        <f t="shared" si="169"/>
        <v>0</v>
      </c>
      <c r="M724" s="12" t="str">
        <f t="shared" si="159"/>
        <v/>
      </c>
      <c r="N724" s="13"/>
    </row>
    <row r="725" spans="1:14">
      <c r="A725" s="23">
        <v>520</v>
      </c>
      <c r="B725" s="367"/>
      <c r="C725" s="370">
        <v>5205</v>
      </c>
      <c r="D725" s="371" t="s">
        <v>628</v>
      </c>
      <c r="E725" s="296">
        <f t="shared" si="168"/>
        <v>0</v>
      </c>
      <c r="F725" s="158"/>
      <c r="G725" s="159"/>
      <c r="H725" s="1421"/>
      <c r="I725" s="158"/>
      <c r="J725" s="159"/>
      <c r="K725" s="1421"/>
      <c r="L725" s="296">
        <f t="shared" si="169"/>
        <v>0</v>
      </c>
      <c r="M725" s="12" t="str">
        <f t="shared" si="159"/>
        <v/>
      </c>
      <c r="N725" s="13"/>
    </row>
    <row r="726" spans="1:14">
      <c r="A726" s="23">
        <v>525</v>
      </c>
      <c r="B726" s="367"/>
      <c r="C726" s="370">
        <v>5206</v>
      </c>
      <c r="D726" s="371" t="s">
        <v>629</v>
      </c>
      <c r="E726" s="296">
        <f t="shared" si="168"/>
        <v>0</v>
      </c>
      <c r="F726" s="158"/>
      <c r="G726" s="159"/>
      <c r="H726" s="1421"/>
      <c r="I726" s="158"/>
      <c r="J726" s="159"/>
      <c r="K726" s="1421"/>
      <c r="L726" s="296">
        <f t="shared" si="169"/>
        <v>0</v>
      </c>
      <c r="M726" s="12" t="str">
        <f t="shared" si="159"/>
        <v/>
      </c>
      <c r="N726" s="13"/>
    </row>
    <row r="727" spans="1:14">
      <c r="A727" s="22">
        <v>635</v>
      </c>
      <c r="B727" s="367"/>
      <c r="C727" s="372">
        <v>5219</v>
      </c>
      <c r="D727" s="373" t="s">
        <v>630</v>
      </c>
      <c r="E727" s="288">
        <f t="shared" si="168"/>
        <v>0</v>
      </c>
      <c r="F727" s="173"/>
      <c r="G727" s="174"/>
      <c r="H727" s="1422"/>
      <c r="I727" s="173"/>
      <c r="J727" s="174"/>
      <c r="K727" s="1422"/>
      <c r="L727" s="288">
        <f t="shared" si="169"/>
        <v>0</v>
      </c>
      <c r="M727" s="12" t="str">
        <f t="shared" si="159"/>
        <v/>
      </c>
      <c r="N727" s="13"/>
    </row>
    <row r="728" spans="1:14">
      <c r="A728" s="23">
        <v>640</v>
      </c>
      <c r="B728" s="366">
        <v>5300</v>
      </c>
      <c r="C728" s="1783" t="s">
        <v>631</v>
      </c>
      <c r="D728" s="1784"/>
      <c r="E728" s="311">
        <f t="shared" ref="E728:L728" si="170">SUM(E729:E730)</f>
        <v>0</v>
      </c>
      <c r="F728" s="275">
        <f t="shared" si="170"/>
        <v>0</v>
      </c>
      <c r="G728" s="276">
        <f t="shared" si="170"/>
        <v>0</v>
      </c>
      <c r="H728" s="277">
        <f>SUM(H729:H730)</f>
        <v>0</v>
      </c>
      <c r="I728" s="275">
        <f t="shared" si="170"/>
        <v>0</v>
      </c>
      <c r="J728" s="276">
        <f t="shared" si="170"/>
        <v>0</v>
      </c>
      <c r="K728" s="277">
        <f t="shared" si="170"/>
        <v>0</v>
      </c>
      <c r="L728" s="311">
        <f t="shared" si="170"/>
        <v>0</v>
      </c>
      <c r="M728" s="12" t="str">
        <f t="shared" si="159"/>
        <v/>
      </c>
      <c r="N728" s="13"/>
    </row>
    <row r="729" spans="1:14">
      <c r="A729" s="23">
        <v>645</v>
      </c>
      <c r="B729" s="367"/>
      <c r="C729" s="368">
        <v>5301</v>
      </c>
      <c r="D729" s="369" t="s">
        <v>309</v>
      </c>
      <c r="E729" s="282">
        <f>F729+G729+H729</f>
        <v>0</v>
      </c>
      <c r="F729" s="152"/>
      <c r="G729" s="153"/>
      <c r="H729" s="1419"/>
      <c r="I729" s="152"/>
      <c r="J729" s="153"/>
      <c r="K729" s="1419"/>
      <c r="L729" s="282">
        <f>I729+J729+K729</f>
        <v>0</v>
      </c>
      <c r="M729" s="12" t="str">
        <f t="shared" si="159"/>
        <v/>
      </c>
      <c r="N729" s="13"/>
    </row>
    <row r="730" spans="1:14">
      <c r="A730" s="23">
        <v>650</v>
      </c>
      <c r="B730" s="367"/>
      <c r="C730" s="372">
        <v>5309</v>
      </c>
      <c r="D730" s="373" t="s">
        <v>632</v>
      </c>
      <c r="E730" s="288">
        <f>F730+G730+H730</f>
        <v>0</v>
      </c>
      <c r="F730" s="173"/>
      <c r="G730" s="174"/>
      <c r="H730" s="1422"/>
      <c r="I730" s="173"/>
      <c r="J730" s="174"/>
      <c r="K730" s="1422"/>
      <c r="L730" s="288">
        <f>I730+J730+K730</f>
        <v>0</v>
      </c>
      <c r="M730" s="12" t="str">
        <f t="shared" si="159"/>
        <v/>
      </c>
      <c r="N730" s="13"/>
    </row>
    <row r="731" spans="1:14">
      <c r="A731" s="22">
        <v>655</v>
      </c>
      <c r="B731" s="366">
        <v>5400</v>
      </c>
      <c r="C731" s="1783" t="s">
        <v>691</v>
      </c>
      <c r="D731" s="1784"/>
      <c r="E731" s="311">
        <f>F731+G731+H731</f>
        <v>0</v>
      </c>
      <c r="F731" s="1423"/>
      <c r="G731" s="1424"/>
      <c r="H731" s="1425"/>
      <c r="I731" s="1423"/>
      <c r="J731" s="1424"/>
      <c r="K731" s="1425"/>
      <c r="L731" s="311">
        <f>I731+J731+K731</f>
        <v>0</v>
      </c>
      <c r="M731" s="12" t="str">
        <f t="shared" si="159"/>
        <v/>
      </c>
      <c r="N731" s="13"/>
    </row>
    <row r="732" spans="1:14">
      <c r="A732" s="22">
        <v>665</v>
      </c>
      <c r="B732" s="273">
        <v>5500</v>
      </c>
      <c r="C732" s="1785" t="s">
        <v>692</v>
      </c>
      <c r="D732" s="1786"/>
      <c r="E732" s="311">
        <f t="shared" ref="E732:L732" si="171">SUM(E733:E736)</f>
        <v>0</v>
      </c>
      <c r="F732" s="275">
        <f t="shared" si="171"/>
        <v>0</v>
      </c>
      <c r="G732" s="276">
        <f t="shared" si="171"/>
        <v>0</v>
      </c>
      <c r="H732" s="277">
        <f>SUM(H733:H736)</f>
        <v>0</v>
      </c>
      <c r="I732" s="275">
        <f t="shared" si="171"/>
        <v>0</v>
      </c>
      <c r="J732" s="276">
        <f t="shared" si="171"/>
        <v>0</v>
      </c>
      <c r="K732" s="277">
        <f t="shared" si="171"/>
        <v>0</v>
      </c>
      <c r="L732" s="311">
        <f t="shared" si="171"/>
        <v>0</v>
      </c>
      <c r="M732" s="12" t="str">
        <f t="shared" si="159"/>
        <v/>
      </c>
      <c r="N732" s="13"/>
    </row>
    <row r="733" spans="1:14">
      <c r="A733" s="22">
        <v>675</v>
      </c>
      <c r="B733" s="363"/>
      <c r="C733" s="280">
        <v>5501</v>
      </c>
      <c r="D733" s="312" t="s">
        <v>693</v>
      </c>
      <c r="E733" s="282">
        <f>F733+G733+H733</f>
        <v>0</v>
      </c>
      <c r="F733" s="152"/>
      <c r="G733" s="153"/>
      <c r="H733" s="1419"/>
      <c r="I733" s="152"/>
      <c r="J733" s="153"/>
      <c r="K733" s="1419"/>
      <c r="L733" s="282">
        <f>I733+J733+K733</f>
        <v>0</v>
      </c>
      <c r="M733" s="12" t="str">
        <f t="shared" si="159"/>
        <v/>
      </c>
      <c r="N733" s="13"/>
    </row>
    <row r="734" spans="1:14">
      <c r="A734" s="22">
        <v>685</v>
      </c>
      <c r="B734" s="363"/>
      <c r="C734" s="294">
        <v>5502</v>
      </c>
      <c r="D734" s="295" t="s">
        <v>694</v>
      </c>
      <c r="E734" s="296">
        <f>F734+G734+H734</f>
        <v>0</v>
      </c>
      <c r="F734" s="158"/>
      <c r="G734" s="159"/>
      <c r="H734" s="1421"/>
      <c r="I734" s="158"/>
      <c r="J734" s="159"/>
      <c r="K734" s="1421"/>
      <c r="L734" s="296">
        <f>I734+J734+K734</f>
        <v>0</v>
      </c>
      <c r="M734" s="12" t="str">
        <f t="shared" si="159"/>
        <v/>
      </c>
      <c r="N734" s="13"/>
    </row>
    <row r="735" spans="1:14">
      <c r="A735" s="23">
        <v>690</v>
      </c>
      <c r="B735" s="363"/>
      <c r="C735" s="294">
        <v>5503</v>
      </c>
      <c r="D735" s="364" t="s">
        <v>695</v>
      </c>
      <c r="E735" s="296">
        <f>F735+G735+H735</f>
        <v>0</v>
      </c>
      <c r="F735" s="158"/>
      <c r="G735" s="159"/>
      <c r="H735" s="1421"/>
      <c r="I735" s="158"/>
      <c r="J735" s="159"/>
      <c r="K735" s="1421"/>
      <c r="L735" s="296">
        <f>I735+J735+K735</f>
        <v>0</v>
      </c>
      <c r="M735" s="12" t="str">
        <f t="shared" si="159"/>
        <v/>
      </c>
      <c r="N735" s="13"/>
    </row>
    <row r="736" spans="1:14">
      <c r="A736" s="23">
        <v>695</v>
      </c>
      <c r="B736" s="363"/>
      <c r="C736" s="286">
        <v>5504</v>
      </c>
      <c r="D736" s="340" t="s">
        <v>696</v>
      </c>
      <c r="E736" s="288">
        <f>F736+G736+H736</f>
        <v>0</v>
      </c>
      <c r="F736" s="173"/>
      <c r="G736" s="174"/>
      <c r="H736" s="1422"/>
      <c r="I736" s="173"/>
      <c r="J736" s="174"/>
      <c r="K736" s="1422"/>
      <c r="L736" s="288">
        <f>I736+J736+K736</f>
        <v>0</v>
      </c>
      <c r="M736" s="12" t="str">
        <f t="shared" si="159"/>
        <v/>
      </c>
      <c r="N736" s="13"/>
    </row>
    <row r="737" spans="1:14">
      <c r="A737" s="22">
        <v>700</v>
      </c>
      <c r="B737" s="366">
        <v>5700</v>
      </c>
      <c r="C737" s="1787" t="s">
        <v>922</v>
      </c>
      <c r="D737" s="1788"/>
      <c r="E737" s="311">
        <f t="shared" ref="E737:L737" si="172">SUM(E738:E740)</f>
        <v>0</v>
      </c>
      <c r="F737" s="275">
        <f t="shared" si="172"/>
        <v>0</v>
      </c>
      <c r="G737" s="276">
        <f t="shared" si="172"/>
        <v>0</v>
      </c>
      <c r="H737" s="277">
        <f>SUM(H738:H740)</f>
        <v>0</v>
      </c>
      <c r="I737" s="275">
        <f t="shared" si="172"/>
        <v>0</v>
      </c>
      <c r="J737" s="276">
        <f t="shared" si="172"/>
        <v>0</v>
      </c>
      <c r="K737" s="277">
        <f t="shared" si="172"/>
        <v>0</v>
      </c>
      <c r="L737" s="311">
        <f t="shared" si="172"/>
        <v>0</v>
      </c>
      <c r="M737" s="12" t="str">
        <f t="shared" si="159"/>
        <v/>
      </c>
      <c r="N737" s="13"/>
    </row>
    <row r="738" spans="1:14">
      <c r="A738" s="22">
        <v>710</v>
      </c>
      <c r="B738" s="367"/>
      <c r="C738" s="368">
        <v>5701</v>
      </c>
      <c r="D738" s="369" t="s">
        <v>697</v>
      </c>
      <c r="E738" s="282">
        <f>F738+G738+H738</f>
        <v>0</v>
      </c>
      <c r="F738" s="1473">
        <v>0</v>
      </c>
      <c r="G738" s="1473">
        <v>0</v>
      </c>
      <c r="H738" s="1473">
        <v>0</v>
      </c>
      <c r="I738" s="1473">
        <v>0</v>
      </c>
      <c r="J738" s="1473">
        <v>0</v>
      </c>
      <c r="K738" s="1473">
        <v>0</v>
      </c>
      <c r="L738" s="282">
        <f>I738+J738+K738</f>
        <v>0</v>
      </c>
      <c r="M738" s="12" t="str">
        <f t="shared" si="159"/>
        <v/>
      </c>
      <c r="N738" s="13"/>
    </row>
    <row r="739" spans="1:14">
      <c r="A739" s="23">
        <v>715</v>
      </c>
      <c r="B739" s="367"/>
      <c r="C739" s="374">
        <v>5702</v>
      </c>
      <c r="D739" s="375" t="s">
        <v>698</v>
      </c>
      <c r="E739" s="315">
        <f>F739+G739+H739</f>
        <v>0</v>
      </c>
      <c r="F739" s="1473">
        <v>0</v>
      </c>
      <c r="G739" s="1473">
        <v>0</v>
      </c>
      <c r="H739" s="1473">
        <v>0</v>
      </c>
      <c r="I739" s="1473">
        <v>0</v>
      </c>
      <c r="J739" s="1473">
        <v>0</v>
      </c>
      <c r="K739" s="1473">
        <v>0</v>
      </c>
      <c r="L739" s="315">
        <f>I739+J739+K739</f>
        <v>0</v>
      </c>
      <c r="M739" s="12" t="str">
        <f t="shared" si="159"/>
        <v/>
      </c>
      <c r="N739" s="13"/>
    </row>
    <row r="740" spans="1:14">
      <c r="A740" s="23">
        <v>720</v>
      </c>
      <c r="B740" s="293"/>
      <c r="C740" s="376">
        <v>4071</v>
      </c>
      <c r="D740" s="377" t="s">
        <v>699</v>
      </c>
      <c r="E740" s="378">
        <f>F740+G740+H740</f>
        <v>0</v>
      </c>
      <c r="F740" s="1473">
        <v>0</v>
      </c>
      <c r="G740" s="1473">
        <v>0</v>
      </c>
      <c r="H740" s="1473">
        <v>0</v>
      </c>
      <c r="I740" s="1473">
        <v>0</v>
      </c>
      <c r="J740" s="1473">
        <v>0</v>
      </c>
      <c r="K740" s="1473">
        <v>0</v>
      </c>
      <c r="L740" s="378">
        <f>I740+J740+K740</f>
        <v>0</v>
      </c>
      <c r="M740" s="12" t="str">
        <f t="shared" si="159"/>
        <v/>
      </c>
      <c r="N740" s="13"/>
    </row>
    <row r="741" spans="1:14">
      <c r="A741" s="23">
        <v>725</v>
      </c>
      <c r="B741" s="583"/>
      <c r="C741" s="1789" t="s">
        <v>700</v>
      </c>
      <c r="D741" s="1790"/>
      <c r="E741" s="1439"/>
      <c r="F741" s="1439"/>
      <c r="G741" s="1439"/>
      <c r="H741" s="1439"/>
      <c r="I741" s="1439"/>
      <c r="J741" s="1439"/>
      <c r="K741" s="1439"/>
      <c r="L741" s="1440"/>
      <c r="M741" s="12" t="str">
        <f t="shared" si="159"/>
        <v/>
      </c>
      <c r="N741" s="13"/>
    </row>
    <row r="742" spans="1:14">
      <c r="A742" s="23">
        <v>730</v>
      </c>
      <c r="B742" s="382">
        <v>98</v>
      </c>
      <c r="C742" s="1789" t="s">
        <v>700</v>
      </c>
      <c r="D742" s="1790"/>
      <c r="E742" s="383">
        <f>F742+G742+H742</f>
        <v>0</v>
      </c>
      <c r="F742" s="1430"/>
      <c r="G742" s="1431"/>
      <c r="H742" s="1432"/>
      <c r="I742" s="1462">
        <v>0</v>
      </c>
      <c r="J742" s="1463">
        <v>0</v>
      </c>
      <c r="K742" s="1464">
        <v>0</v>
      </c>
      <c r="L742" s="383">
        <f>I742+J742+K742</f>
        <v>0</v>
      </c>
      <c r="M742" s="12" t="str">
        <f t="shared" si="159"/>
        <v/>
      </c>
      <c r="N742" s="13"/>
    </row>
    <row r="743" spans="1:14">
      <c r="A743" s="23">
        <v>735</v>
      </c>
      <c r="B743" s="1434"/>
      <c r="C743" s="1435"/>
      <c r="D743" s="1436"/>
      <c r="E743" s="270"/>
      <c r="F743" s="270"/>
      <c r="G743" s="270"/>
      <c r="H743" s="270"/>
      <c r="I743" s="270"/>
      <c r="J743" s="270"/>
      <c r="K743" s="270"/>
      <c r="L743" s="271"/>
      <c r="M743" s="12" t="str">
        <f t="shared" si="159"/>
        <v/>
      </c>
      <c r="N743" s="13"/>
    </row>
    <row r="744" spans="1:14">
      <c r="A744" s="23">
        <v>740</v>
      </c>
      <c r="B744" s="1437"/>
      <c r="C744" s="111"/>
      <c r="D744" s="1438"/>
      <c r="E744" s="219"/>
      <c r="F744" s="219"/>
      <c r="G744" s="219"/>
      <c r="H744" s="219"/>
      <c r="I744" s="219"/>
      <c r="J744" s="219"/>
      <c r="K744" s="219"/>
      <c r="L744" s="390"/>
      <c r="M744" s="12" t="str">
        <f t="shared" si="159"/>
        <v/>
      </c>
      <c r="N744" s="13"/>
    </row>
    <row r="745" spans="1:14">
      <c r="A745" s="23">
        <v>745</v>
      </c>
      <c r="B745" s="1437"/>
      <c r="C745" s="111"/>
      <c r="D745" s="1438"/>
      <c r="E745" s="219"/>
      <c r="F745" s="219"/>
      <c r="G745" s="219"/>
      <c r="H745" s="219"/>
      <c r="I745" s="219"/>
      <c r="J745" s="219"/>
      <c r="K745" s="219"/>
      <c r="L745" s="390"/>
      <c r="M745" s="12" t="str">
        <f t="shared" si="159"/>
        <v/>
      </c>
      <c r="N745" s="13"/>
    </row>
    <row r="746" spans="1:14" ht="16.5" thickBot="1">
      <c r="A746" s="22">
        <v>750</v>
      </c>
      <c r="B746" s="1465"/>
      <c r="C746" s="394" t="s">
        <v>747</v>
      </c>
      <c r="D746" s="1433">
        <f>+B746</f>
        <v>0</v>
      </c>
      <c r="E746" s="396">
        <f t="shared" ref="E746:L746" si="173">SUM(E630,E633,E639,E647,E648,E666,E670,E676,E679,E680,E681,E682,E683,E692,E699,E700,E701,E702,E709,E713,E714,E715,E716,E719,E720,E728,E731,E732,E737)+E742</f>
        <v>17062</v>
      </c>
      <c r="F746" s="397">
        <f t="shared" si="173"/>
        <v>17062</v>
      </c>
      <c r="G746" s="398">
        <f t="shared" si="173"/>
        <v>0</v>
      </c>
      <c r="H746" s="399">
        <f>SUM(H630,H633,H639,H647,H648,H666,H670,H676,H679,H680,H681,H682,H683,H692,H699,H700,H701,H702,H709,H713,H714,H715,H716,H719,H720,H728,H731,H732,H737)+H742</f>
        <v>0</v>
      </c>
      <c r="I746" s="397">
        <f t="shared" si="173"/>
        <v>11190</v>
      </c>
      <c r="J746" s="398">
        <f t="shared" si="173"/>
        <v>0</v>
      </c>
      <c r="K746" s="399">
        <f t="shared" si="173"/>
        <v>0</v>
      </c>
      <c r="L746" s="396">
        <f t="shared" si="173"/>
        <v>11190</v>
      </c>
      <c r="M746" s="12">
        <f>(IF($E746&lt;&gt;0,$M$2,IF($L746&lt;&gt;0,$M$2,"")))</f>
        <v>1</v>
      </c>
      <c r="N746" s="73" t="str">
        <f>LEFT(C627,1)</f>
        <v>3</v>
      </c>
    </row>
    <row r="747" spans="1:14" ht="16.5" thickTop="1">
      <c r="A747" s="23">
        <v>755</v>
      </c>
      <c r="B747" s="79" t="s">
        <v>120</v>
      </c>
      <c r="C747" s="1"/>
      <c r="L747" s="6"/>
      <c r="M747" s="7">
        <f>(IF($E746&lt;&gt;0,$M$2,IF($L746&lt;&gt;0,$M$2,"")))</f>
        <v>1</v>
      </c>
    </row>
    <row r="748" spans="1:14">
      <c r="A748" s="23">
        <v>760</v>
      </c>
      <c r="B748" s="1368"/>
      <c r="C748" s="1368"/>
      <c r="D748" s="1369"/>
      <c r="E748" s="1368"/>
      <c r="F748" s="1368"/>
      <c r="G748" s="1368"/>
      <c r="H748" s="1368"/>
      <c r="I748" s="1368"/>
      <c r="J748" s="1368"/>
      <c r="K748" s="1368"/>
      <c r="L748" s="1370"/>
      <c r="M748" s="7">
        <f>(IF($E746&lt;&gt;0,$M$2,IF($L746&lt;&gt;0,$M$2,"")))</f>
        <v>1</v>
      </c>
    </row>
    <row r="749" spans="1:14" ht="18.75">
      <c r="A749" s="22">
        <v>765</v>
      </c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77"/>
      <c r="M749" s="74" t="str">
        <f>(IF(E744&lt;&gt;0,$G$2,IF(L744&lt;&gt;0,$G$2,"")))</f>
        <v/>
      </c>
      <c r="N749" s="65"/>
    </row>
    <row r="750" spans="1:14" ht="18.75">
      <c r="A750" s="22">
        <v>775</v>
      </c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77"/>
      <c r="M750" s="74" t="str">
        <f>(IF(E745&lt;&gt;0,$G$2,IF(L745&lt;&gt;0,$G$2,"")))</f>
        <v/>
      </c>
      <c r="N750" s="65"/>
    </row>
    <row r="751" spans="1:14">
      <c r="A751" s="23">
        <v>780</v>
      </c>
    </row>
    <row r="752" spans="1:14">
      <c r="A752" s="23">
        <v>785</v>
      </c>
    </row>
    <row r="753" spans="1:1">
      <c r="A753" s="23">
        <v>790</v>
      </c>
    </row>
    <row r="754" spans="1:1">
      <c r="A754" s="23">
        <v>795</v>
      </c>
    </row>
    <row r="755" spans="1:1">
      <c r="A755" s="22">
        <v>805</v>
      </c>
    </row>
    <row r="756" spans="1:1">
      <c r="A756" s="23">
        <v>810</v>
      </c>
    </row>
    <row r="757" spans="1:1">
      <c r="A757" s="23">
        <v>815</v>
      </c>
    </row>
    <row r="758" spans="1:1">
      <c r="A758" s="28">
        <v>525</v>
      </c>
    </row>
    <row r="759" spans="1:1">
      <c r="A759" s="22">
        <v>820</v>
      </c>
    </row>
    <row r="760" spans="1:1">
      <c r="A760" s="23">
        <v>821</v>
      </c>
    </row>
    <row r="761" spans="1:1">
      <c r="A761" s="23">
        <v>822</v>
      </c>
    </row>
    <row r="762" spans="1:1">
      <c r="A762" s="23">
        <v>823</v>
      </c>
    </row>
    <row r="763" spans="1:1">
      <c r="A763" s="23">
        <v>825</v>
      </c>
    </row>
    <row r="764" spans="1:1">
      <c r="A764" s="23"/>
    </row>
    <row r="765" spans="1:1">
      <c r="A765" s="23"/>
    </row>
    <row r="766" spans="1:1">
      <c r="A766" s="23"/>
    </row>
    <row r="767" spans="1:1">
      <c r="A767" s="23"/>
    </row>
    <row r="768" spans="1:1">
      <c r="A768" s="23"/>
    </row>
    <row r="769" spans="1:1">
      <c r="A769" s="23"/>
    </row>
    <row r="770" spans="1:1">
      <c r="A770" s="23"/>
    </row>
    <row r="771" spans="1:1">
      <c r="A771" s="23"/>
    </row>
    <row r="772" spans="1:1">
      <c r="A772" s="23"/>
    </row>
    <row r="773" spans="1:1">
      <c r="A773" s="23"/>
    </row>
    <row r="774" spans="1:1">
      <c r="A774" s="23"/>
    </row>
    <row r="775" spans="1:1">
      <c r="A775" s="23"/>
    </row>
    <row r="776" spans="1:1">
      <c r="A776" s="23"/>
    </row>
    <row r="777" spans="1:1">
      <c r="A777" s="23"/>
    </row>
    <row r="778" spans="1:1">
      <c r="A778" s="25"/>
    </row>
    <row r="779" spans="1:1">
      <c r="A779" s="25">
        <v>905</v>
      </c>
    </row>
    <row r="780" spans="1:1">
      <c r="A780" s="25">
        <v>906</v>
      </c>
    </row>
    <row r="781" spans="1:1">
      <c r="A781" s="25"/>
    </row>
  </sheetData>
  <sheetProtection password="81B0" sheet="1" objects="1" scenarios="1"/>
  <mergeCells count="142">
    <mergeCell ref="B606:C606"/>
    <mergeCell ref="G606:J606"/>
    <mergeCell ref="B607:C607"/>
    <mergeCell ref="H607:J607"/>
    <mergeCell ref="H609:J609"/>
    <mergeCell ref="I9:J9"/>
    <mergeCell ref="I10:J12"/>
    <mergeCell ref="C407:D407"/>
    <mergeCell ref="G602:J602"/>
    <mergeCell ref="G603:J603"/>
    <mergeCell ref="G605:J605"/>
    <mergeCell ref="C390:D390"/>
    <mergeCell ref="C393:D393"/>
    <mergeCell ref="C526:D526"/>
    <mergeCell ref="C467:D467"/>
    <mergeCell ref="C480:D480"/>
    <mergeCell ref="C483:D483"/>
    <mergeCell ref="C504:D504"/>
    <mergeCell ref="C470:D470"/>
    <mergeCell ref="C473:D473"/>
    <mergeCell ref="C514:D514"/>
    <mergeCell ref="C499:D499"/>
    <mergeCell ref="C505:D505"/>
    <mergeCell ref="C537:D537"/>
    <mergeCell ref="C538:D538"/>
    <mergeCell ref="C518:D518"/>
    <mergeCell ref="C523:D523"/>
    <mergeCell ref="C593:D593"/>
    <mergeCell ref="C543:D543"/>
    <mergeCell ref="C546:D546"/>
    <mergeCell ref="C568:D568"/>
    <mergeCell ref="C588:D588"/>
    <mergeCell ref="C533:D533"/>
    <mergeCell ref="C414:D414"/>
    <mergeCell ref="C426:D426"/>
    <mergeCell ref="B437:D437"/>
    <mergeCell ref="B440:D440"/>
    <mergeCell ref="C427:D427"/>
    <mergeCell ref="C398:D398"/>
    <mergeCell ref="C404:D404"/>
    <mergeCell ref="C408:D408"/>
    <mergeCell ref="C411:D411"/>
    <mergeCell ref="C401:D401"/>
    <mergeCell ref="B456:D456"/>
    <mergeCell ref="C463:D463"/>
    <mergeCell ref="C424:D424"/>
    <mergeCell ref="C425:D425"/>
    <mergeCell ref="C428:D428"/>
    <mergeCell ref="B435:D435"/>
    <mergeCell ref="B451:D451"/>
    <mergeCell ref="B453:D453"/>
    <mergeCell ref="B313:D313"/>
    <mergeCell ref="B346:D346"/>
    <mergeCell ref="C377:D377"/>
    <mergeCell ref="C385:D385"/>
    <mergeCell ref="B355:D355"/>
    <mergeCell ref="C363:D363"/>
    <mergeCell ref="B350:D350"/>
    <mergeCell ref="B352:D352"/>
    <mergeCell ref="C295:D295"/>
    <mergeCell ref="C299:D299"/>
    <mergeCell ref="B308:D308"/>
    <mergeCell ref="B310:D310"/>
    <mergeCell ref="C278:D278"/>
    <mergeCell ref="C286:D286"/>
    <mergeCell ref="C289:D289"/>
    <mergeCell ref="C290:D290"/>
    <mergeCell ref="C274:D274"/>
    <mergeCell ref="C277:D277"/>
    <mergeCell ref="C271:D271"/>
    <mergeCell ref="C238:D238"/>
    <mergeCell ref="C239:D239"/>
    <mergeCell ref="C240:D240"/>
    <mergeCell ref="C241:D241"/>
    <mergeCell ref="C257:D257"/>
    <mergeCell ref="C272:D272"/>
    <mergeCell ref="C273:D273"/>
    <mergeCell ref="C258:D258"/>
    <mergeCell ref="C259:D259"/>
    <mergeCell ref="C267:D267"/>
    <mergeCell ref="C205:D205"/>
    <mergeCell ref="C206:D206"/>
    <mergeCell ref="C228:D228"/>
    <mergeCell ref="C260:D260"/>
    <mergeCell ref="C237:D237"/>
    <mergeCell ref="C224:D224"/>
    <mergeCell ref="C234:D234"/>
    <mergeCell ref="C191:D191"/>
    <mergeCell ref="C197:D197"/>
    <mergeCell ref="C188:D188"/>
    <mergeCell ref="B177:D177"/>
    <mergeCell ref="B180:D180"/>
    <mergeCell ref="B175:D175"/>
    <mergeCell ref="C39:D39"/>
    <mergeCell ref="B7:D7"/>
    <mergeCell ref="B9:D9"/>
    <mergeCell ref="B12:D12"/>
    <mergeCell ref="C22:D22"/>
    <mergeCell ref="C28:D28"/>
    <mergeCell ref="C33:D33"/>
    <mergeCell ref="E444:H444"/>
    <mergeCell ref="E460:H460"/>
    <mergeCell ref="E19:H19"/>
    <mergeCell ref="I19:L19"/>
    <mergeCell ref="E184:H184"/>
    <mergeCell ref="I184:L184"/>
    <mergeCell ref="E359:H359"/>
    <mergeCell ref="B614:D614"/>
    <mergeCell ref="B616:D616"/>
    <mergeCell ref="B619:D619"/>
    <mergeCell ref="E623:H623"/>
    <mergeCell ref="I623:L623"/>
    <mergeCell ref="C630:D630"/>
    <mergeCell ref="C633:D633"/>
    <mergeCell ref="C639:D639"/>
    <mergeCell ref="C647:D647"/>
    <mergeCell ref="C648:D648"/>
    <mergeCell ref="C666:D666"/>
    <mergeCell ref="C670:D670"/>
    <mergeCell ref="C676:D676"/>
    <mergeCell ref="C679:D679"/>
    <mergeCell ref="C680:D680"/>
    <mergeCell ref="C681:D681"/>
    <mergeCell ref="C682:D682"/>
    <mergeCell ref="C683:D683"/>
    <mergeCell ref="C728:D728"/>
    <mergeCell ref="C699:D699"/>
    <mergeCell ref="C700:D700"/>
    <mergeCell ref="C701:D701"/>
    <mergeCell ref="C702:D702"/>
    <mergeCell ref="C709:D709"/>
    <mergeCell ref="C713:D713"/>
    <mergeCell ref="C731:D731"/>
    <mergeCell ref="C732:D732"/>
    <mergeCell ref="C737:D737"/>
    <mergeCell ref="C741:D741"/>
    <mergeCell ref="C742:D742"/>
    <mergeCell ref="C714:D714"/>
    <mergeCell ref="C715:D715"/>
    <mergeCell ref="C716:D716"/>
    <mergeCell ref="C719:D719"/>
    <mergeCell ref="C720:D720"/>
  </mergeCells>
  <phoneticPr fontId="2" type="noConversion"/>
  <conditionalFormatting sqref="D449">
    <cfRule type="cellIs" dxfId="107" priority="107" stopIfTrue="1" operator="notEqual">
      <formula>0</formula>
    </cfRule>
  </conditionalFormatting>
  <conditionalFormatting sqref="D600">
    <cfRule type="cellIs" dxfId="106" priority="106" stopIfTrue="1" operator="notEqual">
      <formula>0</formula>
    </cfRule>
  </conditionalFormatting>
  <conditionalFormatting sqref="E15">
    <cfRule type="cellIs" dxfId="105" priority="100" stopIfTrue="1" operator="equal">
      <formula>98</formula>
    </cfRule>
    <cfRule type="cellIs" dxfId="104" priority="102" stopIfTrue="1" operator="equal">
      <formula>96</formula>
    </cfRule>
    <cfRule type="cellIs" dxfId="103" priority="103" stopIfTrue="1" operator="equal">
      <formula>42</formula>
    </cfRule>
    <cfRule type="cellIs" dxfId="39" priority="104" stopIfTrue="1" operator="equal">
      <formula>97</formula>
    </cfRule>
    <cfRule type="cellIs" dxfId="38" priority="105" stopIfTrue="1" operator="equal">
      <formula>33</formula>
    </cfRule>
  </conditionalFormatting>
  <conditionalFormatting sqref="F15">
    <cfRule type="cellIs" dxfId="102" priority="96" stopIfTrue="1" operator="equal">
      <formula>"ЧУЖДИ СРЕДСТВА"</formula>
    </cfRule>
    <cfRule type="cellIs" dxfId="101" priority="97" stopIfTrue="1" operator="equal">
      <formula>"СЕС - ДМП"</formula>
    </cfRule>
    <cfRule type="cellIs" dxfId="100" priority="98" stopIfTrue="1" operator="equal">
      <formula>"СЕС - РА"</formula>
    </cfRule>
    <cfRule type="cellIs" dxfId="37" priority="99" stopIfTrue="1" operator="equal">
      <formula>"СЕС - ДЕС"</formula>
    </cfRule>
    <cfRule type="cellIs" dxfId="36" priority="101" stopIfTrue="1" operator="equal">
      <formula>"СЕС - КСФ"</formula>
    </cfRule>
  </conditionalFormatting>
  <conditionalFormatting sqref="F180">
    <cfRule type="cellIs" dxfId="99" priority="84" stopIfTrue="1" operator="equal">
      <formula>0</formula>
    </cfRule>
  </conditionalFormatting>
  <conditionalFormatting sqref="E182">
    <cfRule type="cellIs" dxfId="98" priority="79" stopIfTrue="1" operator="equal">
      <formula>98</formula>
    </cfRule>
    <cfRule type="cellIs" dxfId="97" priority="80" stopIfTrue="1" operator="equal">
      <formula>96</formula>
    </cfRule>
    <cfRule type="cellIs" dxfId="96" priority="81" stopIfTrue="1" operator="equal">
      <formula>42</formula>
    </cfRule>
    <cfRule type="cellIs" dxfId="35" priority="82" stopIfTrue="1" operator="equal">
      <formula>97</formula>
    </cfRule>
    <cfRule type="cellIs" dxfId="34" priority="83" stopIfTrue="1" operator="equal">
      <formula>33</formula>
    </cfRule>
  </conditionalFormatting>
  <conditionalFormatting sqref="F182">
    <cfRule type="cellIs" dxfId="95" priority="74" stopIfTrue="1" operator="equal">
      <formula>"ЧУЖДИ СРЕДСТВА"</formula>
    </cfRule>
    <cfRule type="cellIs" dxfId="94" priority="75" stopIfTrue="1" operator="equal">
      <formula>"СЕС - ДМП"</formula>
    </cfRule>
    <cfRule type="cellIs" dxfId="93" priority="76" stopIfTrue="1" operator="equal">
      <formula>"СЕС - РА"</formula>
    </cfRule>
    <cfRule type="cellIs" dxfId="33" priority="77" stopIfTrue="1" operator="equal">
      <formula>"СЕС - ДЕС"</formula>
    </cfRule>
    <cfRule type="cellIs" dxfId="32" priority="78" stopIfTrue="1" operator="equal">
      <formula>"СЕС - КСФ"</formula>
    </cfRule>
  </conditionalFormatting>
  <conditionalFormatting sqref="F355">
    <cfRule type="cellIs" dxfId="92" priority="73" stopIfTrue="1" operator="equal">
      <formula>0</formula>
    </cfRule>
  </conditionalFormatting>
  <conditionalFormatting sqref="E357">
    <cfRule type="cellIs" dxfId="91" priority="68" stopIfTrue="1" operator="equal">
      <formula>98</formula>
    </cfRule>
    <cfRule type="cellIs" dxfId="90" priority="69" stopIfTrue="1" operator="equal">
      <formula>96</formula>
    </cfRule>
    <cfRule type="cellIs" dxfId="89" priority="70" stopIfTrue="1" operator="equal">
      <formula>42</formula>
    </cfRule>
    <cfRule type="cellIs" dxfId="31" priority="71" stopIfTrue="1" operator="equal">
      <formula>97</formula>
    </cfRule>
    <cfRule type="cellIs" dxfId="30" priority="72" stopIfTrue="1" operator="equal">
      <formula>33</formula>
    </cfRule>
  </conditionalFormatting>
  <conditionalFormatting sqref="F357">
    <cfRule type="cellIs" dxfId="88" priority="63" stopIfTrue="1" operator="equal">
      <formula>"ЧУЖДИ СРЕДСТВА"</formula>
    </cfRule>
    <cfRule type="cellIs" dxfId="87" priority="64" stopIfTrue="1" operator="equal">
      <formula>"СЕС - ДМП"</formula>
    </cfRule>
    <cfRule type="cellIs" dxfId="86" priority="65" stopIfTrue="1" operator="equal">
      <formula>"СЕС - РА"</formula>
    </cfRule>
    <cfRule type="cellIs" dxfId="29" priority="66" stopIfTrue="1" operator="equal">
      <formula>"СЕС - ДЕС"</formula>
    </cfRule>
    <cfRule type="cellIs" dxfId="28" priority="67" stopIfTrue="1" operator="equal">
      <formula>"СЕС - КСФ"</formula>
    </cfRule>
  </conditionalFormatting>
  <conditionalFormatting sqref="F440">
    <cfRule type="cellIs" dxfId="85" priority="62" stopIfTrue="1" operator="equal">
      <formula>0</formula>
    </cfRule>
  </conditionalFormatting>
  <conditionalFormatting sqref="E442">
    <cfRule type="cellIs" dxfId="84" priority="57" stopIfTrue="1" operator="equal">
      <formula>98</formula>
    </cfRule>
    <cfRule type="cellIs" dxfId="83" priority="58" stopIfTrue="1" operator="equal">
      <formula>96</formula>
    </cfRule>
    <cfRule type="cellIs" dxfId="82" priority="59" stopIfTrue="1" operator="equal">
      <formula>42</formula>
    </cfRule>
    <cfRule type="cellIs" dxfId="27" priority="60" stopIfTrue="1" operator="equal">
      <formula>97</formula>
    </cfRule>
    <cfRule type="cellIs" dxfId="26" priority="61" stopIfTrue="1" operator="equal">
      <formula>33</formula>
    </cfRule>
  </conditionalFormatting>
  <conditionalFormatting sqref="F442">
    <cfRule type="cellIs" dxfId="81" priority="52" stopIfTrue="1" operator="equal">
      <formula>"ЧУЖДИ СРЕДСТВА"</formula>
    </cfRule>
    <cfRule type="cellIs" dxfId="80" priority="53" stopIfTrue="1" operator="equal">
      <formula>"СЕС - ДМП"</formula>
    </cfRule>
    <cfRule type="cellIs" dxfId="79" priority="54" stopIfTrue="1" operator="equal">
      <formula>"СЕС - РА"</formula>
    </cfRule>
    <cfRule type="cellIs" dxfId="25" priority="55" stopIfTrue="1" operator="equal">
      <formula>"СЕС - ДЕС"</formula>
    </cfRule>
    <cfRule type="cellIs" dxfId="24" priority="56" stopIfTrue="1" operator="equal">
      <formula>"СЕС - КСФ"</formula>
    </cfRule>
  </conditionalFormatting>
  <conditionalFormatting sqref="E449">
    <cfRule type="cellIs" dxfId="78" priority="51" stopIfTrue="1" operator="notEqual">
      <formula>0</formula>
    </cfRule>
  </conditionalFormatting>
  <conditionalFormatting sqref="F449">
    <cfRule type="cellIs" dxfId="77" priority="50" stopIfTrue="1" operator="notEqual">
      <formula>0</formula>
    </cfRule>
  </conditionalFormatting>
  <conditionalFormatting sqref="G449">
    <cfRule type="cellIs" dxfId="76" priority="49" stopIfTrue="1" operator="notEqual">
      <formula>0</formula>
    </cfRule>
  </conditionalFormatting>
  <conditionalFormatting sqref="H449">
    <cfRule type="cellIs" dxfId="75" priority="48" stopIfTrue="1" operator="notEqual">
      <formula>0</formula>
    </cfRule>
  </conditionalFormatting>
  <conditionalFormatting sqref="I449">
    <cfRule type="cellIs" dxfId="74" priority="47" stopIfTrue="1" operator="notEqual">
      <formula>0</formula>
    </cfRule>
  </conditionalFormatting>
  <conditionalFormatting sqref="J449">
    <cfRule type="cellIs" dxfId="73" priority="46" stopIfTrue="1" operator="notEqual">
      <formula>0</formula>
    </cfRule>
  </conditionalFormatting>
  <conditionalFormatting sqref="K449">
    <cfRule type="cellIs" dxfId="72" priority="45" stopIfTrue="1" operator="notEqual">
      <formula>0</formula>
    </cfRule>
  </conditionalFormatting>
  <conditionalFormatting sqref="L449">
    <cfRule type="cellIs" dxfId="71" priority="44" stopIfTrue="1" operator="notEqual">
      <formula>0</formula>
    </cfRule>
  </conditionalFormatting>
  <conditionalFormatting sqref="E600">
    <cfRule type="cellIs" dxfId="70" priority="43" stopIfTrue="1" operator="notEqual">
      <formula>0</formula>
    </cfRule>
  </conditionalFormatting>
  <conditionalFormatting sqref="F600:G600">
    <cfRule type="cellIs" dxfId="69" priority="42" stopIfTrue="1" operator="notEqual">
      <formula>0</formula>
    </cfRule>
  </conditionalFormatting>
  <conditionalFormatting sqref="H600">
    <cfRule type="cellIs" dxfId="68" priority="41" stopIfTrue="1" operator="notEqual">
      <formula>0</formula>
    </cfRule>
  </conditionalFormatting>
  <conditionalFormatting sqref="I600">
    <cfRule type="cellIs" dxfId="67" priority="40" stopIfTrue="1" operator="notEqual">
      <formula>0</formula>
    </cfRule>
  </conditionalFormatting>
  <conditionalFormatting sqref="J600:K600">
    <cfRule type="cellIs" dxfId="66" priority="39" stopIfTrue="1" operator="notEqual">
      <formula>0</formula>
    </cfRule>
  </conditionalFormatting>
  <conditionalFormatting sqref="L600">
    <cfRule type="cellIs" dxfId="65" priority="38" stopIfTrue="1" operator="notEqual">
      <formula>0</formula>
    </cfRule>
  </conditionalFormatting>
  <conditionalFormatting sqref="F456">
    <cfRule type="cellIs" dxfId="64" priority="36" stopIfTrue="1" operator="equal">
      <formula>0</formula>
    </cfRule>
  </conditionalFormatting>
  <conditionalFormatting sqref="E458">
    <cfRule type="cellIs" dxfId="63" priority="31" stopIfTrue="1" operator="equal">
      <formula>98</formula>
    </cfRule>
    <cfRule type="cellIs" dxfId="62" priority="32" stopIfTrue="1" operator="equal">
      <formula>96</formula>
    </cfRule>
    <cfRule type="cellIs" dxfId="61" priority="33" stopIfTrue="1" operator="equal">
      <formula>42</formula>
    </cfRule>
    <cfRule type="cellIs" dxfId="23" priority="34" stopIfTrue="1" operator="equal">
      <formula>97</formula>
    </cfRule>
    <cfRule type="cellIs" dxfId="22" priority="35" stopIfTrue="1" operator="equal">
      <formula>33</formula>
    </cfRule>
  </conditionalFormatting>
  <conditionalFormatting sqref="F458">
    <cfRule type="cellIs" dxfId="60" priority="26" stopIfTrue="1" operator="equal">
      <formula>"ЧУЖДИ СРЕДСТВА"</formula>
    </cfRule>
    <cfRule type="cellIs" dxfId="59" priority="27" stopIfTrue="1" operator="equal">
      <formula>"СЕС - ДМП"</formula>
    </cfRule>
    <cfRule type="cellIs" dxfId="58" priority="28" stopIfTrue="1" operator="equal">
      <formula>"СЕС - РА"</formula>
    </cfRule>
    <cfRule type="cellIs" dxfId="21" priority="29" stopIfTrue="1" operator="equal">
      <formula>"СЕС - ДЕС"</formula>
    </cfRule>
    <cfRule type="cellIs" dxfId="20" priority="30" stopIfTrue="1" operator="equal">
      <formula>"СЕС - КСФ"</formula>
    </cfRule>
  </conditionalFormatting>
  <conditionalFormatting sqref="I9:J9">
    <cfRule type="cellIs" dxfId="57" priority="21" stopIfTrue="1" operator="between">
      <formula>1000000000000</formula>
      <formula>9999999999999990</formula>
    </cfRule>
    <cfRule type="cellIs" dxfId="56" priority="22" stopIfTrue="1" operator="between">
      <formula>10000000000</formula>
      <formula>999999999999</formula>
    </cfRule>
    <cfRule type="cellIs" dxfId="55" priority="23" stopIfTrue="1" operator="between">
      <formula>1000000</formula>
      <formula>99999999</formula>
    </cfRule>
    <cfRule type="cellIs" dxfId="54" priority="24" stopIfTrue="1" operator="between">
      <formula>100</formula>
      <formula>9900</formula>
    </cfRule>
  </conditionalFormatting>
  <conditionalFormatting sqref="G171">
    <cfRule type="cellIs" dxfId="53" priority="18" stopIfTrue="1" operator="greaterThan">
      <formula>$G$25</formula>
    </cfRule>
  </conditionalFormatting>
  <conditionalFormatting sqref="J171">
    <cfRule type="cellIs" dxfId="52" priority="17" stopIfTrue="1" operator="greaterThan">
      <formula>$J$25</formula>
    </cfRule>
  </conditionalFormatting>
  <conditionalFormatting sqref="F619">
    <cfRule type="cellIs" dxfId="51" priority="16" stopIfTrue="1" operator="equal">
      <formula>0</formula>
    </cfRule>
  </conditionalFormatting>
  <conditionalFormatting sqref="E621">
    <cfRule type="cellIs" dxfId="50" priority="11" stopIfTrue="1" operator="equal">
      <formula>98</formula>
    </cfRule>
    <cfRule type="cellIs" dxfId="49" priority="12" stopIfTrue="1" operator="equal">
      <formula>96</formula>
    </cfRule>
    <cfRule type="cellIs" dxfId="48" priority="13" stopIfTrue="1" operator="equal">
      <formula>42</formula>
    </cfRule>
    <cfRule type="cellIs" dxfId="19" priority="14" stopIfTrue="1" operator="equal">
      <formula>97</formula>
    </cfRule>
    <cfRule type="cellIs" dxfId="18" priority="15" stopIfTrue="1" operator="equal">
      <formula>33</formula>
    </cfRule>
  </conditionalFormatting>
  <conditionalFormatting sqref="F621">
    <cfRule type="cellIs" dxfId="47" priority="6" stopIfTrue="1" operator="equal">
      <formula>"ЧУЖДИ СРЕДСТВА"</formula>
    </cfRule>
    <cfRule type="cellIs" dxfId="46" priority="7" stopIfTrue="1" operator="equal">
      <formula>"СЕС - ДМП"</formula>
    </cfRule>
    <cfRule type="cellIs" dxfId="45" priority="8" stopIfTrue="1" operator="equal">
      <formula>"СЕС - РА"</formula>
    </cfRule>
    <cfRule type="cellIs" dxfId="17" priority="9" stopIfTrue="1" operator="equal">
      <formula>"СЕС - ДЕС"</formula>
    </cfRule>
    <cfRule type="cellIs" dxfId="16" priority="10" stopIfTrue="1" operator="equal">
      <formula>"СЕС - КСФ"</formula>
    </cfRule>
  </conditionalFormatting>
  <conditionalFormatting sqref="D628">
    <cfRule type="cellIs" dxfId="44" priority="5" stopIfTrue="1" operator="notEqual">
      <formula>"ИЗБЕРЕТЕ ДЕЙНОСТ"</formula>
    </cfRule>
  </conditionalFormatting>
  <conditionalFormatting sqref="D746">
    <cfRule type="cellIs" dxfId="43" priority="4" stopIfTrue="1" operator="equal">
      <formula>0</formula>
    </cfRule>
  </conditionalFormatting>
  <conditionalFormatting sqref="C628">
    <cfRule type="cellIs" dxfId="42" priority="3" stopIfTrue="1" operator="notEqual">
      <formula>0</formula>
    </cfRule>
  </conditionalFormatting>
  <conditionalFormatting sqref="D626">
    <cfRule type="cellIs" dxfId="41" priority="2" stopIfTrue="1" operator="notEqual">
      <formula>"ИЗБЕРЕТЕ ДЕЙНОСТ"</formula>
    </cfRule>
  </conditionalFormatting>
  <conditionalFormatting sqref="C626">
    <cfRule type="cellIs" dxfId="40" priority="1" stopIfTrue="1" operator="notEqual">
      <formula>0</formula>
    </cfRule>
  </conditionalFormatting>
  <dataValidations count="13">
    <dataValidation type="whole" errorStyle="information" operator="greaterThan" allowBlank="1" showInputMessage="1" showErrorMessage="1" error="Въвежда се положително число !" sqref="D383">
      <formula1>0</formula1>
    </dataValidation>
    <dataValidation type="whole" errorStyle="information" operator="lessThan" allowBlank="1" showInputMessage="1" showErrorMessage="1" error="Въвежда се отрицателно число !" sqref="L589:L592 L519:L522 L524:L525 L534:L537 L547:L567 L484:L498 L471:L472 L500:L504 L506:L513 L468:L469 L527:L532 L481:L482 L464:L466 L474:L479 L569:L587 L539:L542 L515:L517 L544:L545 L594:L598">
      <formula1>0</formula1>
    </dataValidation>
    <dataValidation type="whole" operator="lessThan" allowBlank="1" showInputMessage="1" showErrorMessage="1" error="Въвежда се цяло число!" sqref="H402:H403 F598:J598 F378:G378 K594:K598 F407:G407 K399:K400 K402:K403 F364:K376 F415:K420 F66:K71 H594:H597 I26:J27 K405:K406 F53:F57 I378:J378 F89 G92:H93 H96:H108 H110:H112 K117:K121 H123:H125 H127:H137 H141:H142 H144:H151 H153:H160 H162:H169 F382:G383 F26:G27 F29:K32 F34:K38 F40:K46 K53:K57 F48:K51 F59:K60 J92:K93 K96:K108 K110:K112 F85:K85 K123:K125 K127:K137 K141:K142 K144:K151 K153:K160 K162:K169 H464:H466 H468:H469 H471:H472 H474:H479 H484:H498 H506:H513 H515:H517 F115:K116 H527:H532 H539:H542 H544:H545 H547:H567 H569:H587 F386:K389 H429:H430 K429:K430 K464:K466 K468:K469 K471:K472 K474:K479 K484:K498 K506:K513 K515:K517 K519:K522 K527:K532 K539:K542 K544:K545 K547:K567 K569:K587 I407:J407 H405:H406 K76 F77:K77 H78:H84 K78:K84 I89 K114 H114 H117:H121 K86:K90 F62:K63 I382:J383 K412:K413 H412:H413 H378:H384 K378:K384 I106:I107 H399:H400 I392:J392 K391:K392 H391:H392 F392:G392 F25 I25 H53:I57 H76:I76 F76 K23:K27 I102 F99:F100 F102 F106:F107 I99:I100 F23:J24 F394:K397 F409:K410 F481:K482 F500:K503 F524:K525 F534:K536 F589:K592 F496:G498 I496:J498 F551:G558 I551:J558 K171:L171 H171:I171 E171:F171 H25:H27 I86:I87 F86:F87 H86:H90 H519:H522 F522:G522 I522:J522 F527:G527 I527:J527 F530:G530 I530:J530 F532:G532 I532:J532 F400:G400 I400:J400 F634:K638 F677:K682 F667:K669 F649:K665 F631:K632 F689:K691 F640:K647 F733:K736 F729:K731 F721:K727 F717:K719 F710:K715 F703:K708 F742:K742 F693:K701 F671:K674 F684:K687 F738:K740">
      <formula1>999999999999999000</formula1>
    </dataValidation>
    <dataValidation type="whole" operator="lessThan" allowBlank="1" showInputMessage="1" showErrorMessage="1" error="Въвежда се цяло яисло!" sqref="F547:G548 F587:G587 F581:G582 F594:G597 F544:G545 F504:K504 F531:G531 I581:J582 I594:J597 K407 I587:J587 I559:J563 I429:J430 F559:G563 I544:J545 F537:K537 I547:J548 F429:G430 F474:G476 I474:J476 F424:K427 H407 F528:G529 I528:J529 I531:J531">
      <formula1>999999999999999000000</formula1>
    </dataValidation>
    <dataValidation errorStyle="information" operator="lessThan" allowBlank="1" showInputMessage="1" showErrorMessage="1" error="Въвежда се отрицателно число !" sqref="D405:D406"/>
    <dataValidation type="list" allowBlank="1" showInputMessage="1" showErrorMessage="1" sqref="F9">
      <formula1>DATE</formula1>
    </dataValidation>
    <dataValidation type="whole" operator="lessThan" allowBlank="1" showInputMessage="1" showErrorMessage="1" error="Въвежда се цяло число!" sqref="K152 G25 H161 K94:K95 H109 H113 H122 H126 K72:K75 H143 H152 F52 K52 K161 G91:H91 K109 K113 K122 K126 H138:H140 K143 J25 I126:J161 F163:G163 F28:K28 F33:K33 F39:K39 F47:K47 I163:J163 K138:K140 H52:I52 I78:J84 F78:G84 F108:F114 H94:H95 H72:I75 F72:F75 F61:K61 F64:K65 I117:J122 F117:G122 F126:G161 G52:G57 J52:J57 G72:G76 I108:I114 J72:J76 F90:F98 F101 F103:F105 I90:I98 I101 I103:I105 J171 E22:L22 G171 I88 K91 F88 G86:G90 G94:G114 J86:J91 J94:J114">
      <formula1>99999999999999900</formula1>
    </dataValidation>
    <dataValidation allowBlank="1" showInputMessage="1" showErrorMessage="1" sqref="E463:E599 E188:E303 E363:E431 E23:E170 E630:E746"/>
    <dataValidation type="whole" operator="lessThanOrEqual" allowBlank="1" showInputMessage="1" showErrorMessage="1" error="Въвежда се цяло отрицателно число!" sqref="F123:G125 I123:J125 F162:G162 I162:J162 F164:G169 I164:J169 F233:K233 I384:J384 F298:K298 F565:G565 I519:J521 F403:G403 I403:J403 F406:G406 I406:J406 F246:K246 F384:G384 F413:G413 I413:J413 F464:G465 I464:J465 F468:G468 I468:J468 F471:G471 I471:J471 F575:G580 I575:J580 F486:G487 I486:J487 F490:G491 I490:J491 F494:G495 I494:J495 I567:J567 F567:G567 I585:J586 F585:G586 F508:G509 I508:J509 F512:G513 I512:J513 I550:J550 F519:G521 F539:G540 I539:J540 I565:J565 F550:G550 F675:K675 F688:K688">
      <formula1>0</formula1>
    </dataValidation>
    <dataValidation type="whole" operator="greaterThanOrEqual" allowBlank="1" showInputMessage="1" showErrorMessage="1" error="Въвежда се цяло положително число!" sqref="F379:G381 I379:J381 F391:G391 I391:J391 I569:J574 F569:G574 F583:G584 I583:J584 F515:G517 F549:G549 F405:G405 I405:J405 I566:J566 F566:G566 F412:G412 I412:J412 F466:G466 I466:J466 F469:G469 I469:J469 F472:G472 I472:J472 F477:G479 I477:J479 I564:J564 F564:G564 F484:G485 I484:J485 F488:G489 I488:J489 F492:G493 I492:J493 I515:J517 I549:J549 F541:G542 I541:J542 F506:G507 I506:J507 F510:G511 I510:J511">
      <formula1>0</formula1>
    </dataValidation>
    <dataValidation type="whole" operator="lessThan" allowBlank="1" showInputMessage="1" showErrorMessage="1" error="Въвежда се цяло положително число!" sqref="F399:G399 I399:J399 F402:G402 I402:J402">
      <formula1>99999999999999900</formula1>
    </dataValidation>
    <dataValidation type="list" allowBlank="1" showInputMessage="1" showErrorMessage="1" prompt="Използва се само  за финансово-правна форма СЕС-КСФ (код 98)_x000a_" sqref="D626">
      <formula1>OP_LIST</formula1>
    </dataValidation>
    <dataValidation type="list" allowBlank="1" showInputMessage="1" showErrorMessage="1" promptTitle="ВЪВЕДЕТЕ ДЕЙНОСТ" sqref="D628">
      <formula1>EBK_DEIN</formula1>
    </dataValidation>
  </dataValidations>
  <printOptions horizontalCentered="1"/>
  <pageMargins left="0.47244094488188981" right="0.15748031496062992" top="0.31496062992125984" bottom="0.27559055118110237" header="0.19685039370078741" footer="0.19685039370078741"/>
  <pageSetup paperSize="9" scale="54" orientation="landscape" blackAndWhite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IV724"/>
  <sheetViews>
    <sheetView topLeftCell="D270" workbookViewId="0">
      <selection activeCell="E282" sqref="E282"/>
    </sheetView>
  </sheetViews>
  <sheetFormatPr defaultRowHeight="14.25"/>
  <cols>
    <col min="1" max="1" width="60.28515625" style="1491" hidden="1" customWidth="1"/>
    <col min="2" max="2" width="60.28515625" style="1517" hidden="1" customWidth="1"/>
    <col min="3" max="3" width="60.28515625" style="1491" hidden="1" customWidth="1"/>
    <col min="4" max="5" width="60.28515625" style="1491" customWidth="1"/>
    <col min="6" max="16384" width="9.140625" style="1491"/>
  </cols>
  <sheetData>
    <row r="1" spans="1:3">
      <c r="A1" s="1489" t="s">
        <v>800</v>
      </c>
      <c r="B1" s="1490" t="s">
        <v>804</v>
      </c>
      <c r="C1" s="1489"/>
    </row>
    <row r="2" spans="1:3" ht="31.5" customHeight="1">
      <c r="A2" s="1492">
        <v>0</v>
      </c>
      <c r="B2" s="1493" t="s">
        <v>1221</v>
      </c>
      <c r="C2" s="1494" t="s">
        <v>1676</v>
      </c>
    </row>
    <row r="3" spans="1:3" ht="35.25" customHeight="1">
      <c r="A3" s="1492">
        <v>33</v>
      </c>
      <c r="B3" s="1493" t="s">
        <v>1222</v>
      </c>
      <c r="C3" s="1495" t="s">
        <v>1677</v>
      </c>
    </row>
    <row r="4" spans="1:3" ht="35.25" customHeight="1">
      <c r="A4" s="1492">
        <v>42</v>
      </c>
      <c r="B4" s="1493" t="s">
        <v>1223</v>
      </c>
      <c r="C4" s="1496" t="s">
        <v>1678</v>
      </c>
    </row>
    <row r="5" spans="1:3" ht="31.5">
      <c r="A5" s="1492">
        <v>96</v>
      </c>
      <c r="B5" s="1493" t="s">
        <v>1224</v>
      </c>
      <c r="C5" s="1496" t="s">
        <v>1679</v>
      </c>
    </row>
    <row r="6" spans="1:3" ht="31.5">
      <c r="A6" s="1492">
        <v>97</v>
      </c>
      <c r="B6" s="1493" t="s">
        <v>1225</v>
      </c>
      <c r="C6" s="1496" t="s">
        <v>1680</v>
      </c>
    </row>
    <row r="7" spans="1:3" ht="31.5">
      <c r="A7" s="1492">
        <v>98</v>
      </c>
      <c r="B7" s="1493" t="s">
        <v>1226</v>
      </c>
      <c r="C7" s="1496" t="s">
        <v>1681</v>
      </c>
    </row>
    <row r="8" spans="1:3" ht="15">
      <c r="A8" s="1497"/>
      <c r="B8" s="1497"/>
      <c r="C8" s="1497"/>
    </row>
    <row r="9" spans="1:3" ht="15.75">
      <c r="A9" s="1498"/>
      <c r="B9" s="1498"/>
      <c r="C9" s="1499"/>
    </row>
    <row r="10" spans="1:3">
      <c r="A10" s="1604" t="s">
        <v>800</v>
      </c>
      <c r="B10" s="1605" t="s">
        <v>803</v>
      </c>
      <c r="C10" s="1604"/>
    </row>
    <row r="11" spans="1:3">
      <c r="A11" s="1606"/>
      <c r="B11" s="1607" t="s">
        <v>378</v>
      </c>
      <c r="C11" s="1606"/>
    </row>
    <row r="12" spans="1:3" ht="15.75">
      <c r="A12" s="1500">
        <v>1101</v>
      </c>
      <c r="B12" s="1501" t="s">
        <v>379</v>
      </c>
      <c r="C12" s="1500">
        <v>1101</v>
      </c>
    </row>
    <row r="13" spans="1:3" ht="15.75">
      <c r="A13" s="1500">
        <v>1103</v>
      </c>
      <c r="B13" s="1502" t="s">
        <v>380</v>
      </c>
      <c r="C13" s="1500">
        <v>1103</v>
      </c>
    </row>
    <row r="14" spans="1:3" ht="15.75">
      <c r="A14" s="1500">
        <v>1104</v>
      </c>
      <c r="B14" s="1503" t="s">
        <v>381</v>
      </c>
      <c r="C14" s="1500">
        <v>1104</v>
      </c>
    </row>
    <row r="15" spans="1:3" ht="15.75">
      <c r="A15" s="1500">
        <v>1105</v>
      </c>
      <c r="B15" s="1503" t="s">
        <v>382</v>
      </c>
      <c r="C15" s="1500">
        <v>1105</v>
      </c>
    </row>
    <row r="16" spans="1:3" ht="15.75">
      <c r="A16" s="1500">
        <v>1106</v>
      </c>
      <c r="B16" s="1503" t="s">
        <v>383</v>
      </c>
      <c r="C16" s="1500">
        <v>1106</v>
      </c>
    </row>
    <row r="17" spans="1:3" ht="15.75">
      <c r="A17" s="1500">
        <v>1107</v>
      </c>
      <c r="B17" s="1503" t="s">
        <v>384</v>
      </c>
      <c r="C17" s="1500">
        <v>1107</v>
      </c>
    </row>
    <row r="18" spans="1:3" ht="15.75">
      <c r="A18" s="1500">
        <v>1108</v>
      </c>
      <c r="B18" s="1503" t="s">
        <v>385</v>
      </c>
      <c r="C18" s="1500">
        <v>1108</v>
      </c>
    </row>
    <row r="19" spans="1:3" ht="15.75">
      <c r="A19" s="1500">
        <v>1111</v>
      </c>
      <c r="B19" s="1504" t="s">
        <v>386</v>
      </c>
      <c r="C19" s="1500">
        <v>1111</v>
      </c>
    </row>
    <row r="20" spans="1:3" ht="15.75">
      <c r="A20" s="1500">
        <v>1115</v>
      </c>
      <c r="B20" s="1504" t="s">
        <v>387</v>
      </c>
      <c r="C20" s="1500">
        <v>1115</v>
      </c>
    </row>
    <row r="21" spans="1:3" ht="15.75">
      <c r="A21" s="1500">
        <v>1116</v>
      </c>
      <c r="B21" s="1504" t="s">
        <v>388</v>
      </c>
      <c r="C21" s="1500">
        <v>1116</v>
      </c>
    </row>
    <row r="22" spans="1:3" ht="15.75">
      <c r="A22" s="1500">
        <v>1117</v>
      </c>
      <c r="B22" s="1504" t="s">
        <v>389</v>
      </c>
      <c r="C22" s="1500">
        <v>1117</v>
      </c>
    </row>
    <row r="23" spans="1:3" ht="15.75">
      <c r="A23" s="1500">
        <v>1121</v>
      </c>
      <c r="B23" s="1503" t="s">
        <v>390</v>
      </c>
      <c r="C23" s="1500">
        <v>1121</v>
      </c>
    </row>
    <row r="24" spans="1:3" ht="15.75">
      <c r="A24" s="1500">
        <v>1122</v>
      </c>
      <c r="B24" s="1503" t="s">
        <v>391</v>
      </c>
      <c r="C24" s="1500">
        <v>1122</v>
      </c>
    </row>
    <row r="25" spans="1:3" ht="15.75">
      <c r="A25" s="1500">
        <v>1123</v>
      </c>
      <c r="B25" s="1503" t="s">
        <v>392</v>
      </c>
      <c r="C25" s="1500">
        <v>1123</v>
      </c>
    </row>
    <row r="26" spans="1:3" ht="15.75">
      <c r="A26" s="1500">
        <v>1125</v>
      </c>
      <c r="B26" s="1505" t="s">
        <v>393</v>
      </c>
      <c r="C26" s="1500">
        <v>1125</v>
      </c>
    </row>
    <row r="27" spans="1:3" ht="15.75">
      <c r="A27" s="1500">
        <v>1128</v>
      </c>
      <c r="B27" s="1503" t="s">
        <v>394</v>
      </c>
      <c r="C27" s="1500">
        <v>1128</v>
      </c>
    </row>
    <row r="28" spans="1:3" ht="15.75">
      <c r="A28" s="1500">
        <v>1139</v>
      </c>
      <c r="B28" s="1506" t="s">
        <v>395</v>
      </c>
      <c r="C28" s="1500">
        <v>1139</v>
      </c>
    </row>
    <row r="29" spans="1:3" ht="15.75">
      <c r="A29" s="1500">
        <v>1141</v>
      </c>
      <c r="B29" s="1504" t="s">
        <v>396</v>
      </c>
      <c r="C29" s="1500">
        <v>1141</v>
      </c>
    </row>
    <row r="30" spans="1:3" ht="15.75">
      <c r="A30" s="1500">
        <v>1142</v>
      </c>
      <c r="B30" s="1503" t="s">
        <v>397</v>
      </c>
      <c r="C30" s="1500">
        <v>1142</v>
      </c>
    </row>
    <row r="31" spans="1:3" ht="15.75">
      <c r="A31" s="1500">
        <v>1143</v>
      </c>
      <c r="B31" s="1504" t="s">
        <v>398</v>
      </c>
      <c r="C31" s="1500">
        <v>1143</v>
      </c>
    </row>
    <row r="32" spans="1:3" ht="15.75">
      <c r="A32" s="1500">
        <v>1144</v>
      </c>
      <c r="B32" s="1504" t="s">
        <v>399</v>
      </c>
      <c r="C32" s="1500">
        <v>1144</v>
      </c>
    </row>
    <row r="33" spans="1:3" ht="15.75">
      <c r="A33" s="1500">
        <v>1145</v>
      </c>
      <c r="B33" s="1503" t="s">
        <v>400</v>
      </c>
      <c r="C33" s="1500">
        <v>1145</v>
      </c>
    </row>
    <row r="34" spans="1:3" ht="15.75">
      <c r="A34" s="1500">
        <v>1146</v>
      </c>
      <c r="B34" s="1504" t="s">
        <v>401</v>
      </c>
      <c r="C34" s="1500">
        <v>1146</v>
      </c>
    </row>
    <row r="35" spans="1:3" ht="15.75">
      <c r="A35" s="1500">
        <v>1147</v>
      </c>
      <c r="B35" s="1504" t="s">
        <v>402</v>
      </c>
      <c r="C35" s="1500">
        <v>1147</v>
      </c>
    </row>
    <row r="36" spans="1:3" ht="15.75">
      <c r="A36" s="1500">
        <v>1148</v>
      </c>
      <c r="B36" s="1504" t="s">
        <v>403</v>
      </c>
      <c r="C36" s="1500">
        <v>1148</v>
      </c>
    </row>
    <row r="37" spans="1:3" ht="15.75">
      <c r="A37" s="1500">
        <v>1149</v>
      </c>
      <c r="B37" s="1504" t="s">
        <v>404</v>
      </c>
      <c r="C37" s="1500">
        <v>1149</v>
      </c>
    </row>
    <row r="38" spans="1:3" ht="15.75">
      <c r="A38" s="1500">
        <v>1151</v>
      </c>
      <c r="B38" s="1504" t="s">
        <v>405</v>
      </c>
      <c r="C38" s="1500">
        <v>1151</v>
      </c>
    </row>
    <row r="39" spans="1:3" ht="15.75">
      <c r="A39" s="1500">
        <v>1158</v>
      </c>
      <c r="B39" s="1503" t="s">
        <v>406</v>
      </c>
      <c r="C39" s="1500">
        <v>1158</v>
      </c>
    </row>
    <row r="40" spans="1:3" ht="15.75">
      <c r="A40" s="1500">
        <v>1161</v>
      </c>
      <c r="B40" s="1503" t="s">
        <v>407</v>
      </c>
      <c r="C40" s="1500">
        <v>1161</v>
      </c>
    </row>
    <row r="41" spans="1:3" ht="15.75">
      <c r="A41" s="1500">
        <v>1162</v>
      </c>
      <c r="B41" s="1503" t="s">
        <v>408</v>
      </c>
      <c r="C41" s="1500">
        <v>1162</v>
      </c>
    </row>
    <row r="42" spans="1:3" ht="15.75">
      <c r="A42" s="1500">
        <v>1163</v>
      </c>
      <c r="B42" s="1503" t="s">
        <v>409</v>
      </c>
      <c r="C42" s="1500">
        <v>1163</v>
      </c>
    </row>
    <row r="43" spans="1:3" ht="15.75">
      <c r="A43" s="1500">
        <v>1168</v>
      </c>
      <c r="B43" s="1503" t="s">
        <v>410</v>
      </c>
      <c r="C43" s="1500">
        <v>1168</v>
      </c>
    </row>
    <row r="44" spans="1:3" ht="15.75">
      <c r="A44" s="1500">
        <v>1179</v>
      </c>
      <c r="B44" s="1504" t="s">
        <v>411</v>
      </c>
      <c r="C44" s="1500">
        <v>1179</v>
      </c>
    </row>
    <row r="45" spans="1:3" ht="15.75">
      <c r="A45" s="1500">
        <v>2201</v>
      </c>
      <c r="B45" s="1504" t="s">
        <v>412</v>
      </c>
      <c r="C45" s="1500">
        <v>2201</v>
      </c>
    </row>
    <row r="46" spans="1:3" ht="15.75">
      <c r="A46" s="1500">
        <v>2205</v>
      </c>
      <c r="B46" s="1503" t="s">
        <v>413</v>
      </c>
      <c r="C46" s="1500">
        <v>2205</v>
      </c>
    </row>
    <row r="47" spans="1:3" ht="15.75">
      <c r="A47" s="1500">
        <v>2206</v>
      </c>
      <c r="B47" s="1506" t="s">
        <v>414</v>
      </c>
      <c r="C47" s="1500">
        <v>2206</v>
      </c>
    </row>
    <row r="48" spans="1:3" ht="15.75">
      <c r="A48" s="1500">
        <v>2215</v>
      </c>
      <c r="B48" s="1503" t="s">
        <v>415</v>
      </c>
      <c r="C48" s="1500">
        <v>2215</v>
      </c>
    </row>
    <row r="49" spans="1:3" ht="15.75">
      <c r="A49" s="1500">
        <v>2218</v>
      </c>
      <c r="B49" s="1503" t="s">
        <v>416</v>
      </c>
      <c r="C49" s="1500">
        <v>2218</v>
      </c>
    </row>
    <row r="50" spans="1:3" ht="15.75">
      <c r="A50" s="1500">
        <v>2219</v>
      </c>
      <c r="B50" s="1503" t="s">
        <v>417</v>
      </c>
      <c r="C50" s="1500">
        <v>2219</v>
      </c>
    </row>
    <row r="51" spans="1:3" ht="15.75">
      <c r="A51" s="1500">
        <v>2221</v>
      </c>
      <c r="B51" s="1504" t="s">
        <v>418</v>
      </c>
      <c r="C51" s="1500">
        <v>2221</v>
      </c>
    </row>
    <row r="52" spans="1:3" ht="15.75">
      <c r="A52" s="1500">
        <v>2222</v>
      </c>
      <c r="B52" s="1507" t="s">
        <v>419</v>
      </c>
      <c r="C52" s="1500">
        <v>2222</v>
      </c>
    </row>
    <row r="53" spans="1:3" ht="15.75">
      <c r="A53" s="1500">
        <v>2223</v>
      </c>
      <c r="B53" s="1507" t="s">
        <v>2021</v>
      </c>
      <c r="C53" s="1500">
        <v>2223</v>
      </c>
    </row>
    <row r="54" spans="1:3" ht="15.75">
      <c r="A54" s="1500">
        <v>2224</v>
      </c>
      <c r="B54" s="1506" t="s">
        <v>420</v>
      </c>
      <c r="C54" s="1500">
        <v>2224</v>
      </c>
    </row>
    <row r="55" spans="1:3" ht="15.75">
      <c r="A55" s="1500">
        <v>2225</v>
      </c>
      <c r="B55" s="1503" t="s">
        <v>421</v>
      </c>
      <c r="C55" s="1500">
        <v>2225</v>
      </c>
    </row>
    <row r="56" spans="1:3" ht="15.75">
      <c r="A56" s="1500">
        <v>2228</v>
      </c>
      <c r="B56" s="1503" t="s">
        <v>422</v>
      </c>
      <c r="C56" s="1500">
        <v>2228</v>
      </c>
    </row>
    <row r="57" spans="1:3" ht="15.75">
      <c r="A57" s="1500">
        <v>2239</v>
      </c>
      <c r="B57" s="1504" t="s">
        <v>423</v>
      </c>
      <c r="C57" s="1500">
        <v>2239</v>
      </c>
    </row>
    <row r="58" spans="1:3" ht="15.75">
      <c r="A58" s="1500">
        <v>2241</v>
      </c>
      <c r="B58" s="1507" t="s">
        <v>424</v>
      </c>
      <c r="C58" s="1500">
        <v>2241</v>
      </c>
    </row>
    <row r="59" spans="1:3" ht="15.75">
      <c r="A59" s="1500">
        <v>2242</v>
      </c>
      <c r="B59" s="1507" t="s">
        <v>425</v>
      </c>
      <c r="C59" s="1500">
        <v>2242</v>
      </c>
    </row>
    <row r="60" spans="1:3" ht="15.75">
      <c r="A60" s="1500">
        <v>2243</v>
      </c>
      <c r="B60" s="1507" t="s">
        <v>426</v>
      </c>
      <c r="C60" s="1500">
        <v>2243</v>
      </c>
    </row>
    <row r="61" spans="1:3" ht="15.75">
      <c r="A61" s="1500">
        <v>2244</v>
      </c>
      <c r="B61" s="1507" t="s">
        <v>427</v>
      </c>
      <c r="C61" s="1500">
        <v>2244</v>
      </c>
    </row>
    <row r="62" spans="1:3" ht="15.75">
      <c r="A62" s="1500">
        <v>2245</v>
      </c>
      <c r="B62" s="1508" t="s">
        <v>428</v>
      </c>
      <c r="C62" s="1500">
        <v>2245</v>
      </c>
    </row>
    <row r="63" spans="1:3" ht="15.75">
      <c r="A63" s="1500">
        <v>2246</v>
      </c>
      <c r="B63" s="1507" t="s">
        <v>429</v>
      </c>
      <c r="C63" s="1500">
        <v>2246</v>
      </c>
    </row>
    <row r="64" spans="1:3" ht="15.75">
      <c r="A64" s="1500">
        <v>2247</v>
      </c>
      <c r="B64" s="1507" t="s">
        <v>430</v>
      </c>
      <c r="C64" s="1500">
        <v>2247</v>
      </c>
    </row>
    <row r="65" spans="1:3" ht="15.75">
      <c r="A65" s="1500">
        <v>2248</v>
      </c>
      <c r="B65" s="1507" t="s">
        <v>431</v>
      </c>
      <c r="C65" s="1500">
        <v>2248</v>
      </c>
    </row>
    <row r="66" spans="1:3" ht="15.75">
      <c r="A66" s="1500">
        <v>2249</v>
      </c>
      <c r="B66" s="1507" t="s">
        <v>432</v>
      </c>
      <c r="C66" s="1500">
        <v>2249</v>
      </c>
    </row>
    <row r="67" spans="1:3" ht="15.75">
      <c r="A67" s="1500">
        <v>2258</v>
      </c>
      <c r="B67" s="1503" t="s">
        <v>433</v>
      </c>
      <c r="C67" s="1500">
        <v>2258</v>
      </c>
    </row>
    <row r="68" spans="1:3" ht="15.75">
      <c r="A68" s="1500">
        <v>2259</v>
      </c>
      <c r="B68" s="1506" t="s">
        <v>434</v>
      </c>
      <c r="C68" s="1500">
        <v>2259</v>
      </c>
    </row>
    <row r="69" spans="1:3" ht="15.75">
      <c r="A69" s="1500">
        <v>2261</v>
      </c>
      <c r="B69" s="1504" t="s">
        <v>435</v>
      </c>
      <c r="C69" s="1500">
        <v>2261</v>
      </c>
    </row>
    <row r="70" spans="1:3" ht="15.75">
      <c r="A70" s="1500">
        <v>2268</v>
      </c>
      <c r="B70" s="1503" t="s">
        <v>436</v>
      </c>
      <c r="C70" s="1500">
        <v>2268</v>
      </c>
    </row>
    <row r="71" spans="1:3" ht="15.75">
      <c r="A71" s="1500">
        <v>2279</v>
      </c>
      <c r="B71" s="1504" t="s">
        <v>437</v>
      </c>
      <c r="C71" s="1500">
        <v>2279</v>
      </c>
    </row>
    <row r="72" spans="1:3" ht="15.75">
      <c r="A72" s="1500">
        <v>2281</v>
      </c>
      <c r="B72" s="1506" t="s">
        <v>438</v>
      </c>
      <c r="C72" s="1500">
        <v>2281</v>
      </c>
    </row>
    <row r="73" spans="1:3" ht="15.75">
      <c r="A73" s="1500">
        <v>2282</v>
      </c>
      <c r="B73" s="1506" t="s">
        <v>439</v>
      </c>
      <c r="C73" s="1500">
        <v>2282</v>
      </c>
    </row>
    <row r="74" spans="1:3" ht="15.75">
      <c r="A74" s="1500">
        <v>2283</v>
      </c>
      <c r="B74" s="1506" t="s">
        <v>440</v>
      </c>
      <c r="C74" s="1500">
        <v>2283</v>
      </c>
    </row>
    <row r="75" spans="1:3" ht="15.75">
      <c r="A75" s="1500">
        <v>2284</v>
      </c>
      <c r="B75" s="1506" t="s">
        <v>441</v>
      </c>
      <c r="C75" s="1500">
        <v>2284</v>
      </c>
    </row>
    <row r="76" spans="1:3" ht="15.75">
      <c r="A76" s="1500">
        <v>2285</v>
      </c>
      <c r="B76" s="1506" t="s">
        <v>442</v>
      </c>
      <c r="C76" s="1500">
        <v>2285</v>
      </c>
    </row>
    <row r="77" spans="1:3" ht="15.75">
      <c r="A77" s="1500">
        <v>2288</v>
      </c>
      <c r="B77" s="1506" t="s">
        <v>443</v>
      </c>
      <c r="C77" s="1500">
        <v>2288</v>
      </c>
    </row>
    <row r="78" spans="1:3" ht="15.75">
      <c r="A78" s="1500">
        <v>2289</v>
      </c>
      <c r="B78" s="1506" t="s">
        <v>444</v>
      </c>
      <c r="C78" s="1500">
        <v>2289</v>
      </c>
    </row>
    <row r="79" spans="1:3" ht="15.75">
      <c r="A79" s="1500">
        <v>3301</v>
      </c>
      <c r="B79" s="1503" t="s">
        <v>445</v>
      </c>
      <c r="C79" s="1500">
        <v>3301</v>
      </c>
    </row>
    <row r="80" spans="1:3" ht="15.75">
      <c r="A80" s="1500">
        <v>3311</v>
      </c>
      <c r="B80" s="1503" t="s">
        <v>2022</v>
      </c>
      <c r="C80" s="1500">
        <v>3311</v>
      </c>
    </row>
    <row r="81" spans="1:3" ht="15.75">
      <c r="A81" s="1500">
        <v>3312</v>
      </c>
      <c r="B81" s="1504" t="s">
        <v>2023</v>
      </c>
      <c r="C81" s="1500">
        <v>3312</v>
      </c>
    </row>
    <row r="82" spans="1:3" ht="15.75">
      <c r="A82" s="1500">
        <v>3318</v>
      </c>
      <c r="B82" s="1506" t="s">
        <v>446</v>
      </c>
      <c r="C82" s="1500">
        <v>3318</v>
      </c>
    </row>
    <row r="83" spans="1:3" ht="15.75">
      <c r="A83" s="1500">
        <v>3321</v>
      </c>
      <c r="B83" s="1503" t="s">
        <v>2014</v>
      </c>
      <c r="C83" s="1500">
        <v>3321</v>
      </c>
    </row>
    <row r="84" spans="1:3" ht="15.75">
      <c r="A84" s="1500">
        <v>3322</v>
      </c>
      <c r="B84" s="1504" t="s">
        <v>2015</v>
      </c>
      <c r="C84" s="1500">
        <v>3322</v>
      </c>
    </row>
    <row r="85" spans="1:3" ht="15.75">
      <c r="A85" s="1500">
        <v>3323</v>
      </c>
      <c r="B85" s="1506" t="s">
        <v>2013</v>
      </c>
      <c r="C85" s="1500">
        <v>3323</v>
      </c>
    </row>
    <row r="86" spans="1:3" ht="15.75">
      <c r="A86" s="1500">
        <v>3324</v>
      </c>
      <c r="B86" s="1506" t="s">
        <v>447</v>
      </c>
      <c r="C86" s="1500">
        <v>3324</v>
      </c>
    </row>
    <row r="87" spans="1:3" ht="15.75">
      <c r="A87" s="1500">
        <v>3325</v>
      </c>
      <c r="B87" s="1504" t="s">
        <v>2016</v>
      </c>
      <c r="C87" s="1500">
        <v>3325</v>
      </c>
    </row>
    <row r="88" spans="1:3" ht="15.75">
      <c r="A88" s="1500">
        <v>3326</v>
      </c>
      <c r="B88" s="1503" t="s">
        <v>2017</v>
      </c>
      <c r="C88" s="1500">
        <v>3326</v>
      </c>
    </row>
    <row r="89" spans="1:3" ht="15.75">
      <c r="A89" s="1500">
        <v>3327</v>
      </c>
      <c r="B89" s="1503" t="s">
        <v>2018</v>
      </c>
      <c r="C89" s="1500">
        <v>3327</v>
      </c>
    </row>
    <row r="90" spans="1:3" ht="15.75">
      <c r="A90" s="1500">
        <v>3332</v>
      </c>
      <c r="B90" s="1503" t="s">
        <v>448</v>
      </c>
      <c r="C90" s="1500">
        <v>3332</v>
      </c>
    </row>
    <row r="91" spans="1:3" ht="15.75">
      <c r="A91" s="1500">
        <v>3333</v>
      </c>
      <c r="B91" s="1504" t="s">
        <v>449</v>
      </c>
      <c r="C91" s="1500">
        <v>3333</v>
      </c>
    </row>
    <row r="92" spans="1:3" ht="15.75">
      <c r="A92" s="1500">
        <v>3334</v>
      </c>
      <c r="B92" s="1504" t="s">
        <v>528</v>
      </c>
      <c r="C92" s="1500">
        <v>3334</v>
      </c>
    </row>
    <row r="93" spans="1:3" ht="15.75">
      <c r="A93" s="1500">
        <v>3336</v>
      </c>
      <c r="B93" s="1504" t="s">
        <v>529</v>
      </c>
      <c r="C93" s="1500">
        <v>3336</v>
      </c>
    </row>
    <row r="94" spans="1:3" ht="15.75">
      <c r="A94" s="1500">
        <v>3337</v>
      </c>
      <c r="B94" s="1503" t="s">
        <v>2019</v>
      </c>
      <c r="C94" s="1500">
        <v>3337</v>
      </c>
    </row>
    <row r="95" spans="1:3" ht="15.75">
      <c r="A95" s="1500">
        <v>3338</v>
      </c>
      <c r="B95" s="1503" t="s">
        <v>2020</v>
      </c>
      <c r="C95" s="1500">
        <v>3338</v>
      </c>
    </row>
    <row r="96" spans="1:3" ht="15.75">
      <c r="A96" s="1500">
        <v>3341</v>
      </c>
      <c r="B96" s="1504" t="s">
        <v>530</v>
      </c>
      <c r="C96" s="1500">
        <v>3341</v>
      </c>
    </row>
    <row r="97" spans="1:3" ht="15.75">
      <c r="A97" s="1500">
        <v>3349</v>
      </c>
      <c r="B97" s="1504" t="s">
        <v>450</v>
      </c>
      <c r="C97" s="1500">
        <v>3349</v>
      </c>
    </row>
    <row r="98" spans="1:3" ht="15.75">
      <c r="A98" s="1500">
        <v>3359</v>
      </c>
      <c r="B98" s="1504" t="s">
        <v>451</v>
      </c>
      <c r="C98" s="1500">
        <v>3359</v>
      </c>
    </row>
    <row r="99" spans="1:3" ht="15.75">
      <c r="A99" s="1500">
        <v>3369</v>
      </c>
      <c r="B99" s="1504" t="s">
        <v>452</v>
      </c>
      <c r="C99" s="1500">
        <v>3369</v>
      </c>
    </row>
    <row r="100" spans="1:3" ht="15.75">
      <c r="A100" s="1500">
        <v>3388</v>
      </c>
      <c r="B100" s="1503" t="s">
        <v>0</v>
      </c>
      <c r="C100" s="1500">
        <v>3388</v>
      </c>
    </row>
    <row r="101" spans="1:3" ht="15.75">
      <c r="A101" s="1500">
        <v>3389</v>
      </c>
      <c r="B101" s="1504" t="s">
        <v>1</v>
      </c>
      <c r="C101" s="1500">
        <v>3389</v>
      </c>
    </row>
    <row r="102" spans="1:3" ht="15.75">
      <c r="A102" s="1500">
        <v>4401</v>
      </c>
      <c r="B102" s="1503" t="s">
        <v>2</v>
      </c>
      <c r="C102" s="1500">
        <v>4401</v>
      </c>
    </row>
    <row r="103" spans="1:3" ht="15.75">
      <c r="A103" s="1500">
        <v>4412</v>
      </c>
      <c r="B103" s="1506" t="s">
        <v>3</v>
      </c>
      <c r="C103" s="1500">
        <v>4412</v>
      </c>
    </row>
    <row r="104" spans="1:3" ht="15.75">
      <c r="A104" s="1500">
        <v>4415</v>
      </c>
      <c r="B104" s="1504" t="s">
        <v>4</v>
      </c>
      <c r="C104" s="1500">
        <v>4415</v>
      </c>
    </row>
    <row r="105" spans="1:3" ht="15.75">
      <c r="A105" s="1500">
        <v>4418</v>
      </c>
      <c r="B105" s="1504" t="s">
        <v>5</v>
      </c>
      <c r="C105" s="1500">
        <v>4418</v>
      </c>
    </row>
    <row r="106" spans="1:3" ht="15.75">
      <c r="A106" s="1500">
        <v>4429</v>
      </c>
      <c r="B106" s="1503" t="s">
        <v>6</v>
      </c>
      <c r="C106" s="1500">
        <v>4429</v>
      </c>
    </row>
    <row r="107" spans="1:3" ht="15.75">
      <c r="A107" s="1500">
        <v>4431</v>
      </c>
      <c r="B107" s="1504" t="s">
        <v>2024</v>
      </c>
      <c r="C107" s="1500">
        <v>4431</v>
      </c>
    </row>
    <row r="108" spans="1:3" ht="15.75">
      <c r="A108" s="1500">
        <v>4433</v>
      </c>
      <c r="B108" s="1504" t="s">
        <v>7</v>
      </c>
      <c r="C108" s="1500">
        <v>4433</v>
      </c>
    </row>
    <row r="109" spans="1:3" ht="15.75">
      <c r="A109" s="1500">
        <v>4436</v>
      </c>
      <c r="B109" s="1504" t="s">
        <v>8</v>
      </c>
      <c r="C109" s="1500">
        <v>4436</v>
      </c>
    </row>
    <row r="110" spans="1:3" ht="15.75">
      <c r="A110" s="1500">
        <v>4437</v>
      </c>
      <c r="B110" s="1505" t="s">
        <v>9</v>
      </c>
      <c r="C110" s="1500">
        <v>4437</v>
      </c>
    </row>
    <row r="111" spans="1:3" ht="15.75">
      <c r="A111" s="1500">
        <v>4450</v>
      </c>
      <c r="B111" s="1504" t="s">
        <v>10</v>
      </c>
      <c r="C111" s="1500">
        <v>4450</v>
      </c>
    </row>
    <row r="112" spans="1:3" ht="15.75">
      <c r="A112" s="1500">
        <v>4451</v>
      </c>
      <c r="B112" s="1509" t="s">
        <v>11</v>
      </c>
      <c r="C112" s="1500">
        <v>4451</v>
      </c>
    </row>
    <row r="113" spans="1:3" ht="15.75">
      <c r="A113" s="1500">
        <v>4452</v>
      </c>
      <c r="B113" s="1509" t="s">
        <v>12</v>
      </c>
      <c r="C113" s="1500">
        <v>4452</v>
      </c>
    </row>
    <row r="114" spans="1:3" ht="15.75">
      <c r="A114" s="1500">
        <v>4453</v>
      </c>
      <c r="B114" s="1509" t="s">
        <v>13</v>
      </c>
      <c r="C114" s="1500">
        <v>4453</v>
      </c>
    </row>
    <row r="115" spans="1:3" ht="15.75">
      <c r="A115" s="1500">
        <v>4454</v>
      </c>
      <c r="B115" s="1510" t="s">
        <v>14</v>
      </c>
      <c r="C115" s="1500">
        <v>4454</v>
      </c>
    </row>
    <row r="116" spans="1:3" ht="15.75">
      <c r="A116" s="1500">
        <v>4455</v>
      </c>
      <c r="B116" s="1510" t="s">
        <v>2025</v>
      </c>
      <c r="C116" s="1500">
        <v>4455</v>
      </c>
    </row>
    <row r="117" spans="1:3" ht="15.75">
      <c r="A117" s="1500">
        <v>4456</v>
      </c>
      <c r="B117" s="1509" t="s">
        <v>15</v>
      </c>
      <c r="C117" s="1500">
        <v>4456</v>
      </c>
    </row>
    <row r="118" spans="1:3" ht="15.75">
      <c r="A118" s="1500">
        <v>4457</v>
      </c>
      <c r="B118" s="1511" t="s">
        <v>2026</v>
      </c>
      <c r="C118" s="1500">
        <v>4457</v>
      </c>
    </row>
    <row r="119" spans="1:3" ht="15.75">
      <c r="A119" s="1500">
        <v>4458</v>
      </c>
      <c r="B119" s="1511" t="s">
        <v>2027</v>
      </c>
      <c r="C119" s="1500">
        <v>4458</v>
      </c>
    </row>
    <row r="120" spans="1:3" ht="15.75">
      <c r="A120" s="1500">
        <v>4459</v>
      </c>
      <c r="B120" s="1511" t="s">
        <v>1682</v>
      </c>
      <c r="C120" s="1500">
        <v>4459</v>
      </c>
    </row>
    <row r="121" spans="1:3" ht="15.75">
      <c r="A121" s="1500">
        <v>4465</v>
      </c>
      <c r="B121" s="1501" t="s">
        <v>16</v>
      </c>
      <c r="C121" s="1500">
        <v>4465</v>
      </c>
    </row>
    <row r="122" spans="1:3" ht="15.75">
      <c r="A122" s="1500">
        <v>4467</v>
      </c>
      <c r="B122" s="1502" t="s">
        <v>17</v>
      </c>
      <c r="C122" s="1500">
        <v>4467</v>
      </c>
    </row>
    <row r="123" spans="1:3" ht="15.75">
      <c r="A123" s="1500">
        <v>4468</v>
      </c>
      <c r="B123" s="1503" t="s">
        <v>18</v>
      </c>
      <c r="C123" s="1500">
        <v>4468</v>
      </c>
    </row>
    <row r="124" spans="1:3" ht="15.75">
      <c r="A124" s="1500">
        <v>4469</v>
      </c>
      <c r="B124" s="1504" t="s">
        <v>19</v>
      </c>
      <c r="C124" s="1500">
        <v>4469</v>
      </c>
    </row>
    <row r="125" spans="1:3" ht="15.75">
      <c r="A125" s="1500">
        <v>5501</v>
      </c>
      <c r="B125" s="1503" t="s">
        <v>20</v>
      </c>
      <c r="C125" s="1500">
        <v>5501</v>
      </c>
    </row>
    <row r="126" spans="1:3" ht="15.75">
      <c r="A126" s="1500">
        <v>5511</v>
      </c>
      <c r="B126" s="1508" t="s">
        <v>21</v>
      </c>
      <c r="C126" s="1500">
        <v>5511</v>
      </c>
    </row>
    <row r="127" spans="1:3" ht="15.75">
      <c r="A127" s="1500">
        <v>5512</v>
      </c>
      <c r="B127" s="1503" t="s">
        <v>22</v>
      </c>
      <c r="C127" s="1500">
        <v>5512</v>
      </c>
    </row>
    <row r="128" spans="1:3" ht="15.75">
      <c r="A128" s="1500">
        <v>5513</v>
      </c>
      <c r="B128" s="1511" t="s">
        <v>553</v>
      </c>
      <c r="C128" s="1500">
        <v>5513</v>
      </c>
    </row>
    <row r="129" spans="1:3" ht="15.75">
      <c r="A129" s="1500">
        <v>5514</v>
      </c>
      <c r="B129" s="1511" t="s">
        <v>554</v>
      </c>
      <c r="C129" s="1500">
        <v>5514</v>
      </c>
    </row>
    <row r="130" spans="1:3" ht="15.75">
      <c r="A130" s="1500">
        <v>5515</v>
      </c>
      <c r="B130" s="1511" t="s">
        <v>555</v>
      </c>
      <c r="C130" s="1500">
        <v>5515</v>
      </c>
    </row>
    <row r="131" spans="1:3" ht="15.75">
      <c r="A131" s="1500">
        <v>5516</v>
      </c>
      <c r="B131" s="1511" t="s">
        <v>556</v>
      </c>
      <c r="C131" s="1500">
        <v>5516</v>
      </c>
    </row>
    <row r="132" spans="1:3" ht="15.75">
      <c r="A132" s="1500">
        <v>5517</v>
      </c>
      <c r="B132" s="1511" t="s">
        <v>557</v>
      </c>
      <c r="C132" s="1500">
        <v>5517</v>
      </c>
    </row>
    <row r="133" spans="1:3" ht="15.75">
      <c r="A133" s="1500">
        <v>5518</v>
      </c>
      <c r="B133" s="1503" t="s">
        <v>558</v>
      </c>
      <c r="C133" s="1500">
        <v>5518</v>
      </c>
    </row>
    <row r="134" spans="1:3" ht="15.75">
      <c r="A134" s="1500">
        <v>5519</v>
      </c>
      <c r="B134" s="1503" t="s">
        <v>559</v>
      </c>
      <c r="C134" s="1500">
        <v>5519</v>
      </c>
    </row>
    <row r="135" spans="1:3" ht="15.75">
      <c r="A135" s="1500">
        <v>5521</v>
      </c>
      <c r="B135" s="1503" t="s">
        <v>560</v>
      </c>
      <c r="C135" s="1500">
        <v>5521</v>
      </c>
    </row>
    <row r="136" spans="1:3" ht="15.75">
      <c r="A136" s="1500">
        <v>5522</v>
      </c>
      <c r="B136" s="1512" t="s">
        <v>561</v>
      </c>
      <c r="C136" s="1500">
        <v>5522</v>
      </c>
    </row>
    <row r="137" spans="1:3" ht="15.75">
      <c r="A137" s="1500">
        <v>5524</v>
      </c>
      <c r="B137" s="1501" t="s">
        <v>562</v>
      </c>
      <c r="C137" s="1500">
        <v>5524</v>
      </c>
    </row>
    <row r="138" spans="1:3" ht="15.75">
      <c r="A138" s="1500">
        <v>5525</v>
      </c>
      <c r="B138" s="1508" t="s">
        <v>563</v>
      </c>
      <c r="C138" s="1500">
        <v>5525</v>
      </c>
    </row>
    <row r="139" spans="1:3" ht="15.75">
      <c r="A139" s="1500">
        <v>5526</v>
      </c>
      <c r="B139" s="1505" t="s">
        <v>564</v>
      </c>
      <c r="C139" s="1500">
        <v>5526</v>
      </c>
    </row>
    <row r="140" spans="1:3" ht="15.75">
      <c r="A140" s="1500">
        <v>5527</v>
      </c>
      <c r="B140" s="1505" t="s">
        <v>565</v>
      </c>
      <c r="C140" s="1500">
        <v>5527</v>
      </c>
    </row>
    <row r="141" spans="1:3" ht="15.75">
      <c r="A141" s="1500">
        <v>5528</v>
      </c>
      <c r="B141" s="1505" t="s">
        <v>566</v>
      </c>
      <c r="C141" s="1500">
        <v>5528</v>
      </c>
    </row>
    <row r="142" spans="1:3" ht="15.75">
      <c r="A142" s="1500">
        <v>5529</v>
      </c>
      <c r="B142" s="1505" t="s">
        <v>567</v>
      </c>
      <c r="C142" s="1500">
        <v>5529</v>
      </c>
    </row>
    <row r="143" spans="1:3" ht="15.75">
      <c r="A143" s="1500">
        <v>5530</v>
      </c>
      <c r="B143" s="1505" t="s">
        <v>568</v>
      </c>
      <c r="C143" s="1500">
        <v>5530</v>
      </c>
    </row>
    <row r="144" spans="1:3" ht="15.75">
      <c r="A144" s="1500">
        <v>5531</v>
      </c>
      <c r="B144" s="1508" t="s">
        <v>569</v>
      </c>
      <c r="C144" s="1500">
        <v>5531</v>
      </c>
    </row>
    <row r="145" spans="1:3" ht="15.75">
      <c r="A145" s="1500">
        <v>5532</v>
      </c>
      <c r="B145" s="1512" t="s">
        <v>570</v>
      </c>
      <c r="C145" s="1500">
        <v>5532</v>
      </c>
    </row>
    <row r="146" spans="1:3" ht="15.75">
      <c r="A146" s="1500">
        <v>5533</v>
      </c>
      <c r="B146" s="1512" t="s">
        <v>571</v>
      </c>
      <c r="C146" s="1500">
        <v>5533</v>
      </c>
    </row>
    <row r="147" spans="1:3" ht="15.75">
      <c r="A147" s="1513">
        <v>5534</v>
      </c>
      <c r="B147" s="1512" t="s">
        <v>572</v>
      </c>
      <c r="C147" s="1513">
        <v>5534</v>
      </c>
    </row>
    <row r="148" spans="1:3" ht="15.75">
      <c r="A148" s="1513">
        <v>5535</v>
      </c>
      <c r="B148" s="1512" t="s">
        <v>573</v>
      </c>
      <c r="C148" s="1513">
        <v>5535</v>
      </c>
    </row>
    <row r="149" spans="1:3" ht="15.75">
      <c r="A149" s="1500">
        <v>5538</v>
      </c>
      <c r="B149" s="1508" t="s">
        <v>574</v>
      </c>
      <c r="C149" s="1500">
        <v>5538</v>
      </c>
    </row>
    <row r="150" spans="1:3" ht="15.75">
      <c r="A150" s="1500">
        <v>5540</v>
      </c>
      <c r="B150" s="1512" t="s">
        <v>575</v>
      </c>
      <c r="C150" s="1500">
        <v>5540</v>
      </c>
    </row>
    <row r="151" spans="1:3" ht="15.75">
      <c r="A151" s="1500">
        <v>5541</v>
      </c>
      <c r="B151" s="1512" t="s">
        <v>576</v>
      </c>
      <c r="C151" s="1500">
        <v>5541</v>
      </c>
    </row>
    <row r="152" spans="1:3" ht="15.75">
      <c r="A152" s="1500">
        <v>5545</v>
      </c>
      <c r="B152" s="1512" t="s">
        <v>577</v>
      </c>
      <c r="C152" s="1500">
        <v>5545</v>
      </c>
    </row>
    <row r="153" spans="1:3" ht="15.75">
      <c r="A153" s="1500">
        <v>5546</v>
      </c>
      <c r="B153" s="1512" t="s">
        <v>578</v>
      </c>
      <c r="C153" s="1500">
        <v>5546</v>
      </c>
    </row>
    <row r="154" spans="1:3" ht="15.75">
      <c r="A154" s="1500">
        <v>5547</v>
      </c>
      <c r="B154" s="1512" t="s">
        <v>579</v>
      </c>
      <c r="C154" s="1500">
        <v>5547</v>
      </c>
    </row>
    <row r="155" spans="1:3" ht="15.75">
      <c r="A155" s="1500">
        <v>5548</v>
      </c>
      <c r="B155" s="1512" t="s">
        <v>580</v>
      </c>
      <c r="C155" s="1500">
        <v>5548</v>
      </c>
    </row>
    <row r="156" spans="1:3" ht="15.75">
      <c r="A156" s="1500">
        <v>5550</v>
      </c>
      <c r="B156" s="1512" t="s">
        <v>581</v>
      </c>
      <c r="C156" s="1500">
        <v>5550</v>
      </c>
    </row>
    <row r="157" spans="1:3" ht="15.75">
      <c r="A157" s="1500">
        <v>5551</v>
      </c>
      <c r="B157" s="1512" t="s">
        <v>582</v>
      </c>
      <c r="C157" s="1500">
        <v>5551</v>
      </c>
    </row>
    <row r="158" spans="1:3" ht="15.75">
      <c r="A158" s="1500">
        <v>5553</v>
      </c>
      <c r="B158" s="1512" t="s">
        <v>583</v>
      </c>
      <c r="C158" s="1500">
        <v>5553</v>
      </c>
    </row>
    <row r="159" spans="1:3" ht="15.75">
      <c r="A159" s="1500">
        <v>5554</v>
      </c>
      <c r="B159" s="1508" t="s">
        <v>584</v>
      </c>
      <c r="C159" s="1500">
        <v>5554</v>
      </c>
    </row>
    <row r="160" spans="1:3" ht="15.75">
      <c r="A160" s="1500">
        <v>5556</v>
      </c>
      <c r="B160" s="1504" t="s">
        <v>585</v>
      </c>
      <c r="C160" s="1500">
        <v>5556</v>
      </c>
    </row>
    <row r="161" spans="1:3" ht="15.75">
      <c r="A161" s="1500">
        <v>5561</v>
      </c>
      <c r="B161" s="1514" t="s">
        <v>586</v>
      </c>
      <c r="C161" s="1500">
        <v>5561</v>
      </c>
    </row>
    <row r="162" spans="1:3" ht="15.75">
      <c r="A162" s="1500">
        <v>5562</v>
      </c>
      <c r="B162" s="1514" t="s">
        <v>587</v>
      </c>
      <c r="C162" s="1500">
        <v>5562</v>
      </c>
    </row>
    <row r="163" spans="1:3" ht="15.75">
      <c r="A163" s="1500">
        <v>5588</v>
      </c>
      <c r="B163" s="1503" t="s">
        <v>588</v>
      </c>
      <c r="C163" s="1500">
        <v>5588</v>
      </c>
    </row>
    <row r="164" spans="1:3" ht="15.75">
      <c r="A164" s="1500">
        <v>5589</v>
      </c>
      <c r="B164" s="1503" t="s">
        <v>589</v>
      </c>
      <c r="C164" s="1500">
        <v>5589</v>
      </c>
    </row>
    <row r="165" spans="1:3" ht="15.75">
      <c r="A165" s="1500">
        <v>6601</v>
      </c>
      <c r="B165" s="1503" t="s">
        <v>590</v>
      </c>
      <c r="C165" s="1500">
        <v>6601</v>
      </c>
    </row>
    <row r="166" spans="1:3" ht="15.75">
      <c r="A166" s="1500">
        <v>6602</v>
      </c>
      <c r="B166" s="1504" t="s">
        <v>591</v>
      </c>
      <c r="C166" s="1500">
        <v>6602</v>
      </c>
    </row>
    <row r="167" spans="1:3" ht="15.75">
      <c r="A167" s="1500">
        <v>6603</v>
      </c>
      <c r="B167" s="1504" t="s">
        <v>592</v>
      </c>
      <c r="C167" s="1500">
        <v>6603</v>
      </c>
    </row>
    <row r="168" spans="1:3" ht="15.75">
      <c r="A168" s="1500">
        <v>6604</v>
      </c>
      <c r="B168" s="1504" t="s">
        <v>593</v>
      </c>
      <c r="C168" s="1500">
        <v>6604</v>
      </c>
    </row>
    <row r="169" spans="1:3" ht="15.75">
      <c r="A169" s="1500">
        <v>6605</v>
      </c>
      <c r="B169" s="1504" t="s">
        <v>594</v>
      </c>
      <c r="C169" s="1500">
        <v>6605</v>
      </c>
    </row>
    <row r="170" spans="1:3" ht="15.75">
      <c r="A170" s="1513">
        <v>6606</v>
      </c>
      <c r="B170" s="1506" t="s">
        <v>595</v>
      </c>
      <c r="C170" s="1513">
        <v>6606</v>
      </c>
    </row>
    <row r="171" spans="1:3" ht="15.75">
      <c r="A171" s="1500">
        <v>6618</v>
      </c>
      <c r="B171" s="1503" t="s">
        <v>596</v>
      </c>
      <c r="C171" s="1500">
        <v>6618</v>
      </c>
    </row>
    <row r="172" spans="1:3" ht="15.75">
      <c r="A172" s="1500">
        <v>6619</v>
      </c>
      <c r="B172" s="1504" t="s">
        <v>597</v>
      </c>
      <c r="C172" s="1500">
        <v>6619</v>
      </c>
    </row>
    <row r="173" spans="1:3" ht="15.75">
      <c r="A173" s="1500">
        <v>6621</v>
      </c>
      <c r="B173" s="1503" t="s">
        <v>598</v>
      </c>
      <c r="C173" s="1500">
        <v>6621</v>
      </c>
    </row>
    <row r="174" spans="1:3" ht="15.75">
      <c r="A174" s="1500">
        <v>6622</v>
      </c>
      <c r="B174" s="1504" t="s">
        <v>599</v>
      </c>
      <c r="C174" s="1500">
        <v>6622</v>
      </c>
    </row>
    <row r="175" spans="1:3" ht="15.75">
      <c r="A175" s="1500">
        <v>6623</v>
      </c>
      <c r="B175" s="1504" t="s">
        <v>600</v>
      </c>
      <c r="C175" s="1500">
        <v>6623</v>
      </c>
    </row>
    <row r="176" spans="1:3" ht="15.75">
      <c r="A176" s="1500">
        <v>6624</v>
      </c>
      <c r="B176" s="1504" t="s">
        <v>601</v>
      </c>
      <c r="C176" s="1500">
        <v>6624</v>
      </c>
    </row>
    <row r="177" spans="1:3" ht="15.75">
      <c r="A177" s="1500">
        <v>6625</v>
      </c>
      <c r="B177" s="1505" t="s">
        <v>602</v>
      </c>
      <c r="C177" s="1500">
        <v>6625</v>
      </c>
    </row>
    <row r="178" spans="1:3" ht="15.75">
      <c r="A178" s="1500">
        <v>6626</v>
      </c>
      <c r="B178" s="1505" t="s">
        <v>487</v>
      </c>
      <c r="C178" s="1500">
        <v>6626</v>
      </c>
    </row>
    <row r="179" spans="1:3" ht="15.75">
      <c r="A179" s="1500">
        <v>6627</v>
      </c>
      <c r="B179" s="1505" t="s">
        <v>488</v>
      </c>
      <c r="C179" s="1500">
        <v>6627</v>
      </c>
    </row>
    <row r="180" spans="1:3" ht="15.75">
      <c r="A180" s="1500">
        <v>6628</v>
      </c>
      <c r="B180" s="1511" t="s">
        <v>489</v>
      </c>
      <c r="C180" s="1500">
        <v>6628</v>
      </c>
    </row>
    <row r="181" spans="1:3" ht="15.75">
      <c r="A181" s="1500">
        <v>6629</v>
      </c>
      <c r="B181" s="1514" t="s">
        <v>490</v>
      </c>
      <c r="C181" s="1500">
        <v>6629</v>
      </c>
    </row>
    <row r="182" spans="1:3" ht="15.75">
      <c r="A182" s="1515">
        <v>7701</v>
      </c>
      <c r="B182" s="1503" t="s">
        <v>491</v>
      </c>
      <c r="C182" s="1515">
        <v>7701</v>
      </c>
    </row>
    <row r="183" spans="1:3" ht="15.75">
      <c r="A183" s="1500">
        <v>7708</v>
      </c>
      <c r="B183" s="1503" t="s">
        <v>492</v>
      </c>
      <c r="C183" s="1500">
        <v>7708</v>
      </c>
    </row>
    <row r="184" spans="1:3" ht="15.75">
      <c r="A184" s="1500">
        <v>7711</v>
      </c>
      <c r="B184" s="1506" t="s">
        <v>493</v>
      </c>
      <c r="C184" s="1500">
        <v>7711</v>
      </c>
    </row>
    <row r="185" spans="1:3" ht="15.75">
      <c r="A185" s="1500">
        <v>7712</v>
      </c>
      <c r="B185" s="1503" t="s">
        <v>494</v>
      </c>
      <c r="C185" s="1500">
        <v>7712</v>
      </c>
    </row>
    <row r="186" spans="1:3" ht="15.75">
      <c r="A186" s="1500">
        <v>7713</v>
      </c>
      <c r="B186" s="1516" t="s">
        <v>495</v>
      </c>
      <c r="C186" s="1500">
        <v>7713</v>
      </c>
    </row>
    <row r="187" spans="1:3" ht="15.75">
      <c r="A187" s="1500">
        <v>7714</v>
      </c>
      <c r="B187" s="1502" t="s">
        <v>496</v>
      </c>
      <c r="C187" s="1500">
        <v>7714</v>
      </c>
    </row>
    <row r="188" spans="1:3" ht="15.75">
      <c r="A188" s="1500">
        <v>7718</v>
      </c>
      <c r="B188" s="1503" t="s">
        <v>497</v>
      </c>
      <c r="C188" s="1500">
        <v>7718</v>
      </c>
    </row>
    <row r="189" spans="1:3" ht="15.75">
      <c r="A189" s="1500">
        <v>7719</v>
      </c>
      <c r="B189" s="1504" t="s">
        <v>498</v>
      </c>
      <c r="C189" s="1500">
        <v>7719</v>
      </c>
    </row>
    <row r="190" spans="1:3" ht="15.75">
      <c r="A190" s="1500">
        <v>7731</v>
      </c>
      <c r="B190" s="1503" t="s">
        <v>499</v>
      </c>
      <c r="C190" s="1500">
        <v>7731</v>
      </c>
    </row>
    <row r="191" spans="1:3" ht="15.75">
      <c r="A191" s="1500">
        <v>7732</v>
      </c>
      <c r="B191" s="1504" t="s">
        <v>500</v>
      </c>
      <c r="C191" s="1500">
        <v>7732</v>
      </c>
    </row>
    <row r="192" spans="1:3" ht="15.75">
      <c r="A192" s="1500">
        <v>7733</v>
      </c>
      <c r="B192" s="1504" t="s">
        <v>501</v>
      </c>
      <c r="C192" s="1500">
        <v>7733</v>
      </c>
    </row>
    <row r="193" spans="1:3" ht="15.75">
      <c r="A193" s="1500">
        <v>7735</v>
      </c>
      <c r="B193" s="1504" t="s">
        <v>502</v>
      </c>
      <c r="C193" s="1500">
        <v>7735</v>
      </c>
    </row>
    <row r="194" spans="1:3" ht="15.75">
      <c r="A194" s="1500">
        <v>7736</v>
      </c>
      <c r="B194" s="1503" t="s">
        <v>503</v>
      </c>
      <c r="C194" s="1500">
        <v>7736</v>
      </c>
    </row>
    <row r="195" spans="1:3" ht="15.75">
      <c r="A195" s="1500">
        <v>7737</v>
      </c>
      <c r="B195" s="1504" t="s">
        <v>504</v>
      </c>
      <c r="C195" s="1500">
        <v>7737</v>
      </c>
    </row>
    <row r="196" spans="1:3" ht="15.75">
      <c r="A196" s="1500">
        <v>7738</v>
      </c>
      <c r="B196" s="1504" t="s">
        <v>505</v>
      </c>
      <c r="C196" s="1500">
        <v>7738</v>
      </c>
    </row>
    <row r="197" spans="1:3" ht="15.75">
      <c r="A197" s="1500">
        <v>7739</v>
      </c>
      <c r="B197" s="1508" t="s">
        <v>506</v>
      </c>
      <c r="C197" s="1500">
        <v>7739</v>
      </c>
    </row>
    <row r="198" spans="1:3" ht="15.75">
      <c r="A198" s="1500">
        <v>7740</v>
      </c>
      <c r="B198" s="1508" t="s">
        <v>507</v>
      </c>
      <c r="C198" s="1500">
        <v>7740</v>
      </c>
    </row>
    <row r="199" spans="1:3" ht="15.75">
      <c r="A199" s="1500">
        <v>7741</v>
      </c>
      <c r="B199" s="1504" t="s">
        <v>508</v>
      </c>
      <c r="C199" s="1500">
        <v>7741</v>
      </c>
    </row>
    <row r="200" spans="1:3" ht="15.75">
      <c r="A200" s="1500">
        <v>7742</v>
      </c>
      <c r="B200" s="1504" t="s">
        <v>509</v>
      </c>
      <c r="C200" s="1500">
        <v>7742</v>
      </c>
    </row>
    <row r="201" spans="1:3" ht="15.75">
      <c r="A201" s="1500">
        <v>7743</v>
      </c>
      <c r="B201" s="1504" t="s">
        <v>510</v>
      </c>
      <c r="C201" s="1500">
        <v>7743</v>
      </c>
    </row>
    <row r="202" spans="1:3" ht="15.75">
      <c r="A202" s="1500">
        <v>7744</v>
      </c>
      <c r="B202" s="1514" t="s">
        <v>511</v>
      </c>
      <c r="C202" s="1500">
        <v>7744</v>
      </c>
    </row>
    <row r="203" spans="1:3" ht="15.75">
      <c r="A203" s="1500">
        <v>7745</v>
      </c>
      <c r="B203" s="1504" t="s">
        <v>512</v>
      </c>
      <c r="C203" s="1500">
        <v>7745</v>
      </c>
    </row>
    <row r="204" spans="1:3" ht="15.75">
      <c r="A204" s="1500">
        <v>7746</v>
      </c>
      <c r="B204" s="1504" t="s">
        <v>513</v>
      </c>
      <c r="C204" s="1500">
        <v>7746</v>
      </c>
    </row>
    <row r="205" spans="1:3" ht="15.75">
      <c r="A205" s="1500">
        <v>7747</v>
      </c>
      <c r="B205" s="1503" t="s">
        <v>514</v>
      </c>
      <c r="C205" s="1500">
        <v>7747</v>
      </c>
    </row>
    <row r="206" spans="1:3" ht="15.75">
      <c r="A206" s="1500">
        <v>7748</v>
      </c>
      <c r="B206" s="1506" t="s">
        <v>515</v>
      </c>
      <c r="C206" s="1500">
        <v>7748</v>
      </c>
    </row>
    <row r="207" spans="1:3" ht="15.75">
      <c r="A207" s="1500">
        <v>7751</v>
      </c>
      <c r="B207" s="1504" t="s">
        <v>516</v>
      </c>
      <c r="C207" s="1500">
        <v>7751</v>
      </c>
    </row>
    <row r="208" spans="1:3" ht="15.75">
      <c r="A208" s="1500">
        <v>7752</v>
      </c>
      <c r="B208" s="1504" t="s">
        <v>517</v>
      </c>
      <c r="C208" s="1500">
        <v>7752</v>
      </c>
    </row>
    <row r="209" spans="1:3" ht="15.75">
      <c r="A209" s="1500">
        <v>7755</v>
      </c>
      <c r="B209" s="1505" t="s">
        <v>89</v>
      </c>
      <c r="C209" s="1500">
        <v>7755</v>
      </c>
    </row>
    <row r="210" spans="1:3" ht="15.75">
      <c r="A210" s="1500">
        <v>7758</v>
      </c>
      <c r="B210" s="1503" t="s">
        <v>90</v>
      </c>
      <c r="C210" s="1500">
        <v>7758</v>
      </c>
    </row>
    <row r="211" spans="1:3" ht="15.75">
      <c r="A211" s="1500">
        <v>7759</v>
      </c>
      <c r="B211" s="1504" t="s">
        <v>91</v>
      </c>
      <c r="C211" s="1500">
        <v>7759</v>
      </c>
    </row>
    <row r="212" spans="1:3" ht="15.75">
      <c r="A212" s="1500">
        <v>7761</v>
      </c>
      <c r="B212" s="1503" t="s">
        <v>92</v>
      </c>
      <c r="C212" s="1500">
        <v>7761</v>
      </c>
    </row>
    <row r="213" spans="1:3" ht="15.75">
      <c r="A213" s="1500">
        <v>7762</v>
      </c>
      <c r="B213" s="1503" t="s">
        <v>93</v>
      </c>
      <c r="C213" s="1500">
        <v>7762</v>
      </c>
    </row>
    <row r="214" spans="1:3" ht="15.75">
      <c r="A214" s="1500">
        <v>7768</v>
      </c>
      <c r="B214" s="1503" t="s">
        <v>94</v>
      </c>
      <c r="C214" s="1500">
        <v>7768</v>
      </c>
    </row>
    <row r="215" spans="1:3" ht="15.75">
      <c r="A215" s="1500">
        <v>8801</v>
      </c>
      <c r="B215" s="1506" t="s">
        <v>95</v>
      </c>
      <c r="C215" s="1500">
        <v>8801</v>
      </c>
    </row>
    <row r="216" spans="1:3" ht="15.75">
      <c r="A216" s="1500">
        <v>8802</v>
      </c>
      <c r="B216" s="1503" t="s">
        <v>96</v>
      </c>
      <c r="C216" s="1500">
        <v>8802</v>
      </c>
    </row>
    <row r="217" spans="1:3" ht="15.75">
      <c r="A217" s="1500">
        <v>8803</v>
      </c>
      <c r="B217" s="1503" t="s">
        <v>97</v>
      </c>
      <c r="C217" s="1500">
        <v>8803</v>
      </c>
    </row>
    <row r="218" spans="1:3" ht="15.75">
      <c r="A218" s="1500">
        <v>8804</v>
      </c>
      <c r="B218" s="1503" t="s">
        <v>98</v>
      </c>
      <c r="C218" s="1500">
        <v>8804</v>
      </c>
    </row>
    <row r="219" spans="1:3" ht="15.75">
      <c r="A219" s="1500">
        <v>8805</v>
      </c>
      <c r="B219" s="1505" t="s">
        <v>99</v>
      </c>
      <c r="C219" s="1500">
        <v>8805</v>
      </c>
    </row>
    <row r="220" spans="1:3" ht="15.75">
      <c r="A220" s="1500">
        <v>8807</v>
      </c>
      <c r="B220" s="1511" t="s">
        <v>100</v>
      </c>
      <c r="C220" s="1500">
        <v>8807</v>
      </c>
    </row>
    <row r="221" spans="1:3" ht="15.75">
      <c r="A221" s="1500">
        <v>8808</v>
      </c>
      <c r="B221" s="1504" t="s">
        <v>101</v>
      </c>
      <c r="C221" s="1500">
        <v>8808</v>
      </c>
    </row>
    <row r="222" spans="1:3" ht="15.75">
      <c r="A222" s="1500">
        <v>8809</v>
      </c>
      <c r="B222" s="1504" t="s">
        <v>102</v>
      </c>
      <c r="C222" s="1500">
        <v>8809</v>
      </c>
    </row>
    <row r="223" spans="1:3" ht="15.75">
      <c r="A223" s="1500">
        <v>8811</v>
      </c>
      <c r="B223" s="1503" t="s">
        <v>103</v>
      </c>
      <c r="C223" s="1500">
        <v>8811</v>
      </c>
    </row>
    <row r="224" spans="1:3" ht="15.75">
      <c r="A224" s="1500">
        <v>8813</v>
      </c>
      <c r="B224" s="1504" t="s">
        <v>104</v>
      </c>
      <c r="C224" s="1500">
        <v>8813</v>
      </c>
    </row>
    <row r="225" spans="1:3" ht="15.75">
      <c r="A225" s="1500">
        <v>8814</v>
      </c>
      <c r="B225" s="1503" t="s">
        <v>105</v>
      </c>
      <c r="C225" s="1500">
        <v>8814</v>
      </c>
    </row>
    <row r="226" spans="1:3" ht="15.75">
      <c r="A226" s="1500">
        <v>8815</v>
      </c>
      <c r="B226" s="1503" t="s">
        <v>106</v>
      </c>
      <c r="C226" s="1500">
        <v>8815</v>
      </c>
    </row>
    <row r="227" spans="1:3" ht="15.75">
      <c r="A227" s="1500">
        <v>8816</v>
      </c>
      <c r="B227" s="1504" t="s">
        <v>107</v>
      </c>
      <c r="C227" s="1500">
        <v>8816</v>
      </c>
    </row>
    <row r="228" spans="1:3" ht="15.75">
      <c r="A228" s="1500">
        <v>8817</v>
      </c>
      <c r="B228" s="1504" t="s">
        <v>108</v>
      </c>
      <c r="C228" s="1500">
        <v>8817</v>
      </c>
    </row>
    <row r="229" spans="1:3" ht="15.75">
      <c r="A229" s="1500">
        <v>8821</v>
      </c>
      <c r="B229" s="1504" t="s">
        <v>109</v>
      </c>
      <c r="C229" s="1500">
        <v>8821</v>
      </c>
    </row>
    <row r="230" spans="1:3" ht="15.75">
      <c r="A230" s="1500">
        <v>8824</v>
      </c>
      <c r="B230" s="1506" t="s">
        <v>110</v>
      </c>
      <c r="C230" s="1500">
        <v>8824</v>
      </c>
    </row>
    <row r="231" spans="1:3" ht="15.75">
      <c r="A231" s="1500">
        <v>8825</v>
      </c>
      <c r="B231" s="1506" t="s">
        <v>111</v>
      </c>
      <c r="C231" s="1500">
        <v>8825</v>
      </c>
    </row>
    <row r="232" spans="1:3" ht="15.75">
      <c r="A232" s="1500">
        <v>8826</v>
      </c>
      <c r="B232" s="1506" t="s">
        <v>112</v>
      </c>
      <c r="C232" s="1500">
        <v>8826</v>
      </c>
    </row>
    <row r="233" spans="1:3" ht="15.75">
      <c r="A233" s="1500">
        <v>8827</v>
      </c>
      <c r="B233" s="1506" t="s">
        <v>113</v>
      </c>
      <c r="C233" s="1500">
        <v>8827</v>
      </c>
    </row>
    <row r="234" spans="1:3" ht="15.75">
      <c r="A234" s="1500">
        <v>8828</v>
      </c>
      <c r="B234" s="1503" t="s">
        <v>114</v>
      </c>
      <c r="C234" s="1500">
        <v>8828</v>
      </c>
    </row>
    <row r="235" spans="1:3" ht="15.75">
      <c r="A235" s="1500">
        <v>8829</v>
      </c>
      <c r="B235" s="1503" t="s">
        <v>115</v>
      </c>
      <c r="C235" s="1500">
        <v>8829</v>
      </c>
    </row>
    <row r="236" spans="1:3" ht="15.75">
      <c r="A236" s="1500">
        <v>8831</v>
      </c>
      <c r="B236" s="1503" t="s">
        <v>116</v>
      </c>
      <c r="C236" s="1500">
        <v>8831</v>
      </c>
    </row>
    <row r="237" spans="1:3" ht="15.75">
      <c r="A237" s="1500">
        <v>8832</v>
      </c>
      <c r="B237" s="1504" t="s">
        <v>117</v>
      </c>
      <c r="C237" s="1500">
        <v>8832</v>
      </c>
    </row>
    <row r="238" spans="1:3" ht="15.75">
      <c r="A238" s="1500">
        <v>8833</v>
      </c>
      <c r="B238" s="1503" t="s">
        <v>118</v>
      </c>
      <c r="C238" s="1500">
        <v>8833</v>
      </c>
    </row>
    <row r="239" spans="1:3" ht="15.75">
      <c r="A239" s="1500">
        <v>8834</v>
      </c>
      <c r="B239" s="1504" t="s">
        <v>119</v>
      </c>
      <c r="C239" s="1500">
        <v>8834</v>
      </c>
    </row>
    <row r="240" spans="1:3" ht="15.75">
      <c r="A240" s="1500">
        <v>8835</v>
      </c>
      <c r="B240" s="1504" t="s">
        <v>607</v>
      </c>
      <c r="C240" s="1500">
        <v>8835</v>
      </c>
    </row>
    <row r="241" spans="1:3" ht="15.75">
      <c r="A241" s="1500">
        <v>8836</v>
      </c>
      <c r="B241" s="1503" t="s">
        <v>608</v>
      </c>
      <c r="C241" s="1500">
        <v>8836</v>
      </c>
    </row>
    <row r="242" spans="1:3" ht="15.75">
      <c r="A242" s="1500">
        <v>8837</v>
      </c>
      <c r="B242" s="1503" t="s">
        <v>609</v>
      </c>
      <c r="C242" s="1500">
        <v>8837</v>
      </c>
    </row>
    <row r="243" spans="1:3" ht="15.75">
      <c r="A243" s="1500">
        <v>8838</v>
      </c>
      <c r="B243" s="1503" t="s">
        <v>610</v>
      </c>
      <c r="C243" s="1500">
        <v>8838</v>
      </c>
    </row>
    <row r="244" spans="1:3" ht="15.75">
      <c r="A244" s="1500">
        <v>8839</v>
      </c>
      <c r="B244" s="1504" t="s">
        <v>611</v>
      </c>
      <c r="C244" s="1500">
        <v>8839</v>
      </c>
    </row>
    <row r="245" spans="1:3" ht="15.75">
      <c r="A245" s="1500">
        <v>8845</v>
      </c>
      <c r="B245" s="1505" t="s">
        <v>612</v>
      </c>
      <c r="C245" s="1500">
        <v>8845</v>
      </c>
    </row>
    <row r="246" spans="1:3" ht="15.75">
      <c r="A246" s="1500">
        <v>8848</v>
      </c>
      <c r="B246" s="1511" t="s">
        <v>613</v>
      </c>
      <c r="C246" s="1500">
        <v>8848</v>
      </c>
    </row>
    <row r="247" spans="1:3" ht="15.75">
      <c r="A247" s="1500">
        <v>8849</v>
      </c>
      <c r="B247" s="1503" t="s">
        <v>614</v>
      </c>
      <c r="C247" s="1500">
        <v>8849</v>
      </c>
    </row>
    <row r="248" spans="1:3" ht="15.75">
      <c r="A248" s="1500">
        <v>8851</v>
      </c>
      <c r="B248" s="1503" t="s">
        <v>615</v>
      </c>
      <c r="C248" s="1500">
        <v>8851</v>
      </c>
    </row>
    <row r="249" spans="1:3" ht="15.75">
      <c r="A249" s="1500">
        <v>8852</v>
      </c>
      <c r="B249" s="1503" t="s">
        <v>616</v>
      </c>
      <c r="C249" s="1500">
        <v>8852</v>
      </c>
    </row>
    <row r="250" spans="1:3" ht="15.75">
      <c r="A250" s="1500">
        <v>8853</v>
      </c>
      <c r="B250" s="1503" t="s">
        <v>617</v>
      </c>
      <c r="C250" s="1500">
        <v>8853</v>
      </c>
    </row>
    <row r="251" spans="1:3" ht="15.75">
      <c r="A251" s="1500">
        <v>8855</v>
      </c>
      <c r="B251" s="1505" t="s">
        <v>618</v>
      </c>
      <c r="C251" s="1500">
        <v>8855</v>
      </c>
    </row>
    <row r="252" spans="1:3" ht="15.75">
      <c r="A252" s="1500">
        <v>8858</v>
      </c>
      <c r="B252" s="1514" t="s">
        <v>619</v>
      </c>
      <c r="C252" s="1500">
        <v>8858</v>
      </c>
    </row>
    <row r="253" spans="1:3" ht="15.75">
      <c r="A253" s="1500">
        <v>8859</v>
      </c>
      <c r="B253" s="1504" t="s">
        <v>620</v>
      </c>
      <c r="C253" s="1500">
        <v>8859</v>
      </c>
    </row>
    <row r="254" spans="1:3" ht="15.75">
      <c r="A254" s="1500">
        <v>8861</v>
      </c>
      <c r="B254" s="1503" t="s">
        <v>621</v>
      </c>
      <c r="C254" s="1500">
        <v>8861</v>
      </c>
    </row>
    <row r="255" spans="1:3" ht="15.75">
      <c r="A255" s="1500">
        <v>8862</v>
      </c>
      <c r="B255" s="1504" t="s">
        <v>622</v>
      </c>
      <c r="C255" s="1500">
        <v>8862</v>
      </c>
    </row>
    <row r="256" spans="1:3" ht="15.75">
      <c r="A256" s="1500">
        <v>8863</v>
      </c>
      <c r="B256" s="1504" t="s">
        <v>623</v>
      </c>
      <c r="C256" s="1500">
        <v>8863</v>
      </c>
    </row>
    <row r="257" spans="1:3" ht="15.75">
      <c r="A257" s="1500">
        <v>8864</v>
      </c>
      <c r="B257" s="1503" t="s">
        <v>624</v>
      </c>
      <c r="C257" s="1500">
        <v>8864</v>
      </c>
    </row>
    <row r="258" spans="1:3" ht="15.75">
      <c r="A258" s="1500">
        <v>8865</v>
      </c>
      <c r="B258" s="1504" t="s">
        <v>625</v>
      </c>
      <c r="C258" s="1500">
        <v>8865</v>
      </c>
    </row>
    <row r="259" spans="1:3" ht="15.75">
      <c r="A259" s="1500">
        <v>8866</v>
      </c>
      <c r="B259" s="1504" t="s">
        <v>44</v>
      </c>
      <c r="C259" s="1500">
        <v>8866</v>
      </c>
    </row>
    <row r="260" spans="1:3" ht="15.75">
      <c r="A260" s="1500">
        <v>8867</v>
      </c>
      <c r="B260" s="1504" t="s">
        <v>45</v>
      </c>
      <c r="C260" s="1500">
        <v>8867</v>
      </c>
    </row>
    <row r="261" spans="1:3" ht="15.75">
      <c r="A261" s="1500">
        <v>8868</v>
      </c>
      <c r="B261" s="1504" t="s">
        <v>46</v>
      </c>
      <c r="C261" s="1500">
        <v>8868</v>
      </c>
    </row>
    <row r="262" spans="1:3" ht="15.75">
      <c r="A262" s="1500">
        <v>8869</v>
      </c>
      <c r="B262" s="1503" t="s">
        <v>47</v>
      </c>
      <c r="C262" s="1500">
        <v>8869</v>
      </c>
    </row>
    <row r="263" spans="1:3" ht="15.75">
      <c r="A263" s="1500">
        <v>8871</v>
      </c>
      <c r="B263" s="1504" t="s">
        <v>48</v>
      </c>
      <c r="C263" s="1500">
        <v>8871</v>
      </c>
    </row>
    <row r="264" spans="1:3" ht="15.75">
      <c r="A264" s="1500">
        <v>8872</v>
      </c>
      <c r="B264" s="1504" t="s">
        <v>633</v>
      </c>
      <c r="C264" s="1500">
        <v>8872</v>
      </c>
    </row>
    <row r="265" spans="1:3" ht="15.75">
      <c r="A265" s="1500">
        <v>8873</v>
      </c>
      <c r="B265" s="1504" t="s">
        <v>634</v>
      </c>
      <c r="C265" s="1500">
        <v>8873</v>
      </c>
    </row>
    <row r="266" spans="1:3" ht="16.5" customHeight="1">
      <c r="A266" s="1500">
        <v>8875</v>
      </c>
      <c r="B266" s="1504" t="s">
        <v>635</v>
      </c>
      <c r="C266" s="1500">
        <v>8875</v>
      </c>
    </row>
    <row r="267" spans="1:3" ht="15.75">
      <c r="A267" s="1500">
        <v>8876</v>
      </c>
      <c r="B267" s="1504" t="s">
        <v>636</v>
      </c>
      <c r="C267" s="1500">
        <v>8876</v>
      </c>
    </row>
    <row r="268" spans="1:3" ht="15.75">
      <c r="A268" s="1500">
        <v>8877</v>
      </c>
      <c r="B268" s="1503" t="s">
        <v>637</v>
      </c>
      <c r="C268" s="1500">
        <v>8877</v>
      </c>
    </row>
    <row r="269" spans="1:3" ht="15.75">
      <c r="A269" s="1500">
        <v>8878</v>
      </c>
      <c r="B269" s="1514" t="s">
        <v>638</v>
      </c>
      <c r="C269" s="1500">
        <v>8878</v>
      </c>
    </row>
    <row r="270" spans="1:3" ht="15.75">
      <c r="A270" s="1500">
        <v>8885</v>
      </c>
      <c r="B270" s="1506" t="s">
        <v>639</v>
      </c>
      <c r="C270" s="1500">
        <v>8885</v>
      </c>
    </row>
    <row r="271" spans="1:3" ht="15.75">
      <c r="A271" s="1500">
        <v>8888</v>
      </c>
      <c r="B271" s="1503" t="s">
        <v>640</v>
      </c>
      <c r="C271" s="1500">
        <v>8888</v>
      </c>
    </row>
    <row r="272" spans="1:3" ht="15.75">
      <c r="A272" s="1500">
        <v>8897</v>
      </c>
      <c r="B272" s="1503" t="s">
        <v>641</v>
      </c>
      <c r="C272" s="1500">
        <v>8897</v>
      </c>
    </row>
    <row r="273" spans="1:3" ht="15.75">
      <c r="A273" s="1500">
        <v>8898</v>
      </c>
      <c r="B273" s="1503" t="s">
        <v>642</v>
      </c>
      <c r="C273" s="1500">
        <v>8898</v>
      </c>
    </row>
    <row r="274" spans="1:3" ht="15.75">
      <c r="A274" s="1500">
        <v>9910</v>
      </c>
      <c r="B274" s="1506" t="s">
        <v>643</v>
      </c>
      <c r="C274" s="1500">
        <v>9910</v>
      </c>
    </row>
    <row r="275" spans="1:3" ht="15.75">
      <c r="A275" s="1500">
        <v>9997</v>
      </c>
      <c r="B275" s="1503" t="s">
        <v>644</v>
      </c>
      <c r="C275" s="1500">
        <v>9997</v>
      </c>
    </row>
    <row r="276" spans="1:3" ht="15.75">
      <c r="A276" s="1500">
        <v>9998</v>
      </c>
      <c r="B276" s="1503" t="s">
        <v>645</v>
      </c>
      <c r="C276" s="1500">
        <v>9998</v>
      </c>
    </row>
    <row r="281" spans="1:3">
      <c r="A281" s="1489" t="s">
        <v>800</v>
      </c>
      <c r="B281" s="1490" t="s">
        <v>802</v>
      </c>
    </row>
    <row r="282" spans="1:3">
      <c r="A282" s="1518" t="s">
        <v>646</v>
      </c>
      <c r="B282" s="1519"/>
    </row>
    <row r="283" spans="1:3">
      <c r="A283" s="1518" t="s">
        <v>1227</v>
      </c>
      <c r="B283" s="1519"/>
    </row>
    <row r="284" spans="1:3">
      <c r="A284" s="1520" t="s">
        <v>1228</v>
      </c>
      <c r="B284" s="1521" t="s">
        <v>1229</v>
      </c>
    </row>
    <row r="285" spans="1:3">
      <c r="A285" s="1520" t="s">
        <v>1230</v>
      </c>
      <c r="B285" s="1521" t="s">
        <v>1231</v>
      </c>
    </row>
    <row r="286" spans="1:3">
      <c r="A286" s="1520" t="s">
        <v>1232</v>
      </c>
      <c r="B286" s="1521" t="s">
        <v>1233</v>
      </c>
    </row>
    <row r="287" spans="1:3">
      <c r="A287" s="1520" t="s">
        <v>1234</v>
      </c>
      <c r="B287" s="1521" t="s">
        <v>1235</v>
      </c>
    </row>
    <row r="288" spans="1:3">
      <c r="A288" s="1520" t="s">
        <v>1236</v>
      </c>
      <c r="B288" s="1522" t="s">
        <v>1237</v>
      </c>
    </row>
    <row r="289" spans="1:2">
      <c r="A289" s="1520" t="s">
        <v>1238</v>
      </c>
      <c r="B289" s="1521" t="s">
        <v>1239</v>
      </c>
    </row>
    <row r="290" spans="1:2">
      <c r="A290" s="1520" t="s">
        <v>1240</v>
      </c>
      <c r="B290" s="1521" t="s">
        <v>1241</v>
      </c>
    </row>
    <row r="291" spans="1:2">
      <c r="A291" s="1520" t="s">
        <v>1242</v>
      </c>
      <c r="B291" s="1522" t="s">
        <v>1243</v>
      </c>
    </row>
    <row r="292" spans="1:2">
      <c r="A292" s="1520" t="s">
        <v>1244</v>
      </c>
      <c r="B292" s="1521" t="s">
        <v>1245</v>
      </c>
    </row>
    <row r="293" spans="1:2">
      <c r="A293" s="1520" t="s">
        <v>1246</v>
      </c>
      <c r="B293" s="1521" t="s">
        <v>1247</v>
      </c>
    </row>
    <row r="294" spans="1:2">
      <c r="A294" s="1520" t="s">
        <v>1248</v>
      </c>
      <c r="B294" s="1522" t="s">
        <v>1249</v>
      </c>
    </row>
    <row r="295" spans="1:2">
      <c r="A295" s="1520" t="s">
        <v>1250</v>
      </c>
      <c r="B295" s="1523">
        <v>98315</v>
      </c>
    </row>
    <row r="296" spans="1:2">
      <c r="A296" s="1518" t="s">
        <v>1251</v>
      </c>
      <c r="B296" s="1588"/>
    </row>
    <row r="297" spans="1:2">
      <c r="A297" s="1520" t="s">
        <v>647</v>
      </c>
      <c r="B297" s="1524" t="s">
        <v>648</v>
      </c>
    </row>
    <row r="298" spans="1:2">
      <c r="A298" s="1520" t="s">
        <v>2044</v>
      </c>
      <c r="B298" s="1524" t="s">
        <v>649</v>
      </c>
    </row>
    <row r="299" spans="1:2">
      <c r="A299" s="1520" t="s">
        <v>650</v>
      </c>
      <c r="B299" s="1524" t="s">
        <v>651</v>
      </c>
    </row>
    <row r="300" spans="1:2">
      <c r="A300" s="1520" t="s">
        <v>652</v>
      </c>
      <c r="B300" s="1524" t="s">
        <v>653</v>
      </c>
    </row>
    <row r="301" spans="1:2">
      <c r="A301" s="1520" t="s">
        <v>654</v>
      </c>
      <c r="B301" s="1524" t="s">
        <v>655</v>
      </c>
    </row>
    <row r="302" spans="1:2">
      <c r="A302" s="1520" t="s">
        <v>2045</v>
      </c>
      <c r="B302" s="1524" t="s">
        <v>656</v>
      </c>
    </row>
    <row r="303" spans="1:2">
      <c r="A303" s="1520" t="s">
        <v>657</v>
      </c>
      <c r="B303" s="1524" t="s">
        <v>658</v>
      </c>
    </row>
    <row r="304" spans="1:2">
      <c r="A304" s="1520" t="s">
        <v>659</v>
      </c>
      <c r="B304" s="1524" t="s">
        <v>660</v>
      </c>
    </row>
    <row r="305" spans="1:2">
      <c r="A305" s="1520" t="s">
        <v>661</v>
      </c>
      <c r="B305" s="1524" t="s">
        <v>662</v>
      </c>
    </row>
    <row r="308" spans="1:2">
      <c r="A308" s="1489" t="s">
        <v>800</v>
      </c>
      <c r="B308" s="1490" t="s">
        <v>801</v>
      </c>
    </row>
    <row r="309" spans="1:2" ht="15.75">
      <c r="B309" s="1517" t="s">
        <v>1683</v>
      </c>
    </row>
    <row r="310" spans="1:2" ht="20.25" thickBot="1">
      <c r="B310" s="1517" t="s">
        <v>1684</v>
      </c>
    </row>
    <row r="311" spans="1:2" ht="16.5">
      <c r="A311" s="1525" t="s">
        <v>1267</v>
      </c>
      <c r="B311" s="1526" t="s">
        <v>663</v>
      </c>
    </row>
    <row r="312" spans="1:2" ht="16.5">
      <c r="A312" s="1527" t="s">
        <v>1268</v>
      </c>
      <c r="B312" s="1528" t="s">
        <v>664</v>
      </c>
    </row>
    <row r="313" spans="1:2" ht="16.5">
      <c r="A313" s="1527" t="s">
        <v>1269</v>
      </c>
      <c r="B313" s="1529" t="s">
        <v>665</v>
      </c>
    </row>
    <row r="314" spans="1:2" ht="16.5">
      <c r="A314" s="1527" t="s">
        <v>1270</v>
      </c>
      <c r="B314" s="1529" t="s">
        <v>666</v>
      </c>
    </row>
    <row r="315" spans="1:2" ht="16.5">
      <c r="A315" s="1527" t="s">
        <v>1271</v>
      </c>
      <c r="B315" s="1529" t="s">
        <v>667</v>
      </c>
    </row>
    <row r="316" spans="1:2" ht="16.5">
      <c r="A316" s="1527" t="s">
        <v>1272</v>
      </c>
      <c r="B316" s="1529" t="s">
        <v>668</v>
      </c>
    </row>
    <row r="317" spans="1:2" ht="16.5">
      <c r="A317" s="1527" t="s">
        <v>1273</v>
      </c>
      <c r="B317" s="1529" t="s">
        <v>669</v>
      </c>
    </row>
    <row r="318" spans="1:2" ht="16.5">
      <c r="A318" s="1527" t="s">
        <v>1274</v>
      </c>
      <c r="B318" s="1529" t="s">
        <v>670</v>
      </c>
    </row>
    <row r="319" spans="1:2" ht="16.5">
      <c r="A319" s="1527" t="s">
        <v>1275</v>
      </c>
      <c r="B319" s="1529" t="s">
        <v>671</v>
      </c>
    </row>
    <row r="320" spans="1:2" ht="16.5">
      <c r="A320" s="1527" t="s">
        <v>1276</v>
      </c>
      <c r="B320" s="1529" t="s">
        <v>672</v>
      </c>
    </row>
    <row r="321" spans="1:2" ht="16.5">
      <c r="A321" s="1527" t="s">
        <v>1277</v>
      </c>
      <c r="B321" s="1529" t="s">
        <v>673</v>
      </c>
    </row>
    <row r="322" spans="1:2" ht="16.5">
      <c r="A322" s="1527" t="s">
        <v>1278</v>
      </c>
      <c r="B322" s="1530" t="s">
        <v>674</v>
      </c>
    </row>
    <row r="323" spans="1:2" ht="16.5">
      <c r="A323" s="1527" t="s">
        <v>1279</v>
      </c>
      <c r="B323" s="1530" t="s">
        <v>675</v>
      </c>
    </row>
    <row r="324" spans="1:2" ht="16.5">
      <c r="A324" s="1527" t="s">
        <v>1280</v>
      </c>
      <c r="B324" s="1529" t="s">
        <v>676</v>
      </c>
    </row>
    <row r="325" spans="1:2" ht="16.5">
      <c r="A325" s="1527" t="s">
        <v>1281</v>
      </c>
      <c r="B325" s="1529" t="s">
        <v>677</v>
      </c>
    </row>
    <row r="326" spans="1:2" ht="16.5">
      <c r="A326" s="1527" t="s">
        <v>1282</v>
      </c>
      <c r="B326" s="1529" t="s">
        <v>678</v>
      </c>
    </row>
    <row r="327" spans="1:2" ht="16.5">
      <c r="A327" s="1527" t="s">
        <v>1283</v>
      </c>
      <c r="B327" s="1529" t="s">
        <v>1252</v>
      </c>
    </row>
    <row r="328" spans="1:2" ht="16.5">
      <c r="A328" s="1527" t="s">
        <v>1284</v>
      </c>
      <c r="B328" s="1529" t="s">
        <v>1253</v>
      </c>
    </row>
    <row r="329" spans="1:2" ht="16.5">
      <c r="A329" s="1527" t="s">
        <v>1285</v>
      </c>
      <c r="B329" s="1529" t="s">
        <v>679</v>
      </c>
    </row>
    <row r="330" spans="1:2" ht="16.5">
      <c r="A330" s="1527" t="s">
        <v>1286</v>
      </c>
      <c r="B330" s="1529" t="s">
        <v>680</v>
      </c>
    </row>
    <row r="331" spans="1:2" ht="16.5">
      <c r="A331" s="1527" t="s">
        <v>1287</v>
      </c>
      <c r="B331" s="1529" t="s">
        <v>1254</v>
      </c>
    </row>
    <row r="332" spans="1:2" ht="16.5">
      <c r="A332" s="1527" t="s">
        <v>1288</v>
      </c>
      <c r="B332" s="1529" t="s">
        <v>681</v>
      </c>
    </row>
    <row r="333" spans="1:2" ht="16.5">
      <c r="A333" s="1527" t="s">
        <v>1289</v>
      </c>
      <c r="B333" s="1529" t="s">
        <v>682</v>
      </c>
    </row>
    <row r="334" spans="1:2" ht="32.25" customHeight="1">
      <c r="A334" s="1531" t="s">
        <v>1290</v>
      </c>
      <c r="B334" s="1532" t="s">
        <v>72</v>
      </c>
    </row>
    <row r="335" spans="1:2" ht="16.5">
      <c r="A335" s="1533" t="s">
        <v>1291</v>
      </c>
      <c r="B335" s="1534" t="s">
        <v>73</v>
      </c>
    </row>
    <row r="336" spans="1:2" ht="16.5">
      <c r="A336" s="1533" t="s">
        <v>1292</v>
      </c>
      <c r="B336" s="1534" t="s">
        <v>74</v>
      </c>
    </row>
    <row r="337" spans="1:2" ht="16.5">
      <c r="A337" s="1533" t="s">
        <v>1293</v>
      </c>
      <c r="B337" s="1534" t="s">
        <v>1255</v>
      </c>
    </row>
    <row r="338" spans="1:2" ht="16.5">
      <c r="A338" s="1527" t="s">
        <v>1294</v>
      </c>
      <c r="B338" s="1529" t="s">
        <v>75</v>
      </c>
    </row>
    <row r="339" spans="1:2" ht="16.5">
      <c r="A339" s="1527" t="s">
        <v>1295</v>
      </c>
      <c r="B339" s="1529" t="s">
        <v>76</v>
      </c>
    </row>
    <row r="340" spans="1:2" ht="16.5">
      <c r="A340" s="1527" t="s">
        <v>1296</v>
      </c>
      <c r="B340" s="1529" t="s">
        <v>1256</v>
      </c>
    </row>
    <row r="341" spans="1:2" ht="16.5">
      <c r="A341" s="1527" t="s">
        <v>1297</v>
      </c>
      <c r="B341" s="1529" t="s">
        <v>77</v>
      </c>
    </row>
    <row r="342" spans="1:2" ht="16.5">
      <c r="A342" s="1527" t="s">
        <v>1298</v>
      </c>
      <c r="B342" s="1529" t="s">
        <v>78</v>
      </c>
    </row>
    <row r="343" spans="1:2" ht="16.5">
      <c r="A343" s="1527" t="s">
        <v>1299</v>
      </c>
      <c r="B343" s="1529" t="s">
        <v>79</v>
      </c>
    </row>
    <row r="344" spans="1:2" ht="16.5">
      <c r="A344" s="1527" t="s">
        <v>1300</v>
      </c>
      <c r="B344" s="1534" t="s">
        <v>80</v>
      </c>
    </row>
    <row r="345" spans="1:2" ht="16.5">
      <c r="A345" s="1527" t="s">
        <v>1301</v>
      </c>
      <c r="B345" s="1534" t="s">
        <v>81</v>
      </c>
    </row>
    <row r="346" spans="1:2" ht="16.5">
      <c r="A346" s="1527" t="s">
        <v>1302</v>
      </c>
      <c r="B346" s="1534" t="s">
        <v>1257</v>
      </c>
    </row>
    <row r="347" spans="1:2" ht="16.5">
      <c r="A347" s="1527" t="s">
        <v>1303</v>
      </c>
      <c r="B347" s="1529" t="s">
        <v>82</v>
      </c>
    </row>
    <row r="348" spans="1:2" ht="16.5">
      <c r="A348" s="1527" t="s">
        <v>1304</v>
      </c>
      <c r="B348" s="1529" t="s">
        <v>83</v>
      </c>
    </row>
    <row r="349" spans="1:2" ht="16.5">
      <c r="A349" s="1527" t="s">
        <v>1305</v>
      </c>
      <c r="B349" s="1534" t="s">
        <v>84</v>
      </c>
    </row>
    <row r="350" spans="1:2" ht="16.5">
      <c r="A350" s="1527" t="s">
        <v>1306</v>
      </c>
      <c r="B350" s="1529" t="s">
        <v>85</v>
      </c>
    </row>
    <row r="351" spans="1:2" ht="16.5">
      <c r="A351" s="1527" t="s">
        <v>1307</v>
      </c>
      <c r="B351" s="1529" t="s">
        <v>86</v>
      </c>
    </row>
    <row r="352" spans="1:2" ht="16.5">
      <c r="A352" s="1527" t="s">
        <v>1308</v>
      </c>
      <c r="B352" s="1529" t="s">
        <v>87</v>
      </c>
    </row>
    <row r="353" spans="1:256" ht="16.5">
      <c r="A353" s="1527" t="s">
        <v>1309</v>
      </c>
      <c r="B353" s="1529" t="s">
        <v>88</v>
      </c>
    </row>
    <row r="354" spans="1:256" ht="16.5">
      <c r="A354" s="1527" t="s">
        <v>1310</v>
      </c>
      <c r="B354" s="1529" t="s">
        <v>1258</v>
      </c>
    </row>
    <row r="355" spans="1:256" ht="16.5">
      <c r="A355" s="1527" t="s">
        <v>1311</v>
      </c>
      <c r="B355" s="1529" t="s">
        <v>453</v>
      </c>
    </row>
    <row r="356" spans="1:256" ht="16.5">
      <c r="A356" s="1527" t="s">
        <v>1312</v>
      </c>
      <c r="B356" s="1529" t="s">
        <v>454</v>
      </c>
    </row>
    <row r="357" spans="1:256" ht="16.5">
      <c r="A357" s="1535" t="s">
        <v>1313</v>
      </c>
      <c r="B357" s="1536" t="s">
        <v>455</v>
      </c>
    </row>
    <row r="358" spans="1:256" ht="16.5">
      <c r="A358" s="1537" t="s">
        <v>1314</v>
      </c>
      <c r="B358" s="1538" t="s">
        <v>456</v>
      </c>
    </row>
    <row r="359" spans="1:256" ht="16.5">
      <c r="A359" s="1537" t="s">
        <v>1315</v>
      </c>
      <c r="B359" s="1538" t="s">
        <v>457</v>
      </c>
    </row>
    <row r="360" spans="1:256" ht="16.5">
      <c r="A360" s="1537" t="s">
        <v>1316</v>
      </c>
      <c r="B360" s="1538" t="s">
        <v>458</v>
      </c>
    </row>
    <row r="361" spans="1:256" ht="17.25" thickBot="1">
      <c r="A361" s="1539" t="s">
        <v>1317</v>
      </c>
      <c r="B361" s="1540" t="s">
        <v>459</v>
      </c>
    </row>
    <row r="362" spans="1:256" ht="19.5">
      <c r="A362" s="1589"/>
      <c r="B362" s="1541" t="s">
        <v>1685</v>
      </c>
      <c r="E362" s="1542"/>
      <c r="F362" s="1542"/>
      <c r="G362" s="1542"/>
      <c r="H362" s="1542"/>
      <c r="I362" s="1542"/>
      <c r="J362" s="1542"/>
      <c r="K362" s="1542"/>
      <c r="L362" s="1542"/>
      <c r="M362" s="1542"/>
      <c r="N362" s="1542"/>
      <c r="O362" s="1542"/>
      <c r="P362" s="1542"/>
      <c r="Q362" s="1542"/>
      <c r="R362" s="1542"/>
      <c r="S362" s="1542"/>
      <c r="T362" s="1542"/>
      <c r="U362" s="1542"/>
      <c r="V362" s="1542"/>
      <c r="W362" s="1542"/>
      <c r="X362" s="1542"/>
      <c r="Y362" s="1542"/>
      <c r="Z362" s="1542"/>
      <c r="AA362" s="1542"/>
      <c r="AB362" s="1542"/>
      <c r="AC362" s="1542"/>
      <c r="AD362" s="1542"/>
      <c r="AE362" s="1542"/>
      <c r="AF362" s="1542"/>
      <c r="AG362" s="1542"/>
      <c r="AH362" s="1542"/>
      <c r="AI362" s="1542"/>
      <c r="AJ362" s="1542"/>
      <c r="AK362" s="1542"/>
      <c r="AL362" s="1542"/>
      <c r="AM362" s="1542"/>
      <c r="AN362" s="1542"/>
      <c r="AO362" s="1542"/>
      <c r="AP362" s="1542"/>
      <c r="AQ362" s="1542"/>
      <c r="AR362" s="1542"/>
      <c r="AS362" s="1542"/>
      <c r="AT362" s="1542"/>
      <c r="AU362" s="1542"/>
      <c r="AV362" s="1542"/>
      <c r="AW362" s="1542"/>
      <c r="AX362" s="1542"/>
      <c r="AY362" s="1542"/>
      <c r="AZ362" s="1542"/>
      <c r="BA362" s="1542"/>
      <c r="BB362" s="1542"/>
      <c r="BC362" s="1542"/>
      <c r="BD362" s="1542"/>
      <c r="BE362" s="1542"/>
      <c r="BF362" s="1542"/>
      <c r="BG362" s="1542"/>
      <c r="BH362" s="1542"/>
      <c r="BI362" s="1542"/>
      <c r="BJ362" s="1542"/>
      <c r="BK362" s="1542"/>
      <c r="BL362" s="1542"/>
      <c r="BM362" s="1542"/>
      <c r="BN362" s="1542"/>
      <c r="BO362" s="1542"/>
      <c r="BP362" s="1542"/>
      <c r="BQ362" s="1542"/>
      <c r="BR362" s="1542"/>
      <c r="BS362" s="1542"/>
      <c r="BT362" s="1542"/>
      <c r="BU362" s="1542"/>
      <c r="BV362" s="1542"/>
      <c r="BW362" s="1542"/>
      <c r="BX362" s="1542"/>
      <c r="BY362" s="1542"/>
      <c r="BZ362" s="1542"/>
      <c r="CA362" s="1542"/>
      <c r="CB362" s="1542"/>
      <c r="CC362" s="1542"/>
      <c r="CD362" s="1542"/>
      <c r="CE362" s="1542"/>
      <c r="CF362" s="1542"/>
      <c r="CG362" s="1542"/>
      <c r="CH362" s="1542"/>
      <c r="CI362" s="1542"/>
      <c r="CJ362" s="1542"/>
      <c r="CK362" s="1542"/>
      <c r="CL362" s="1542"/>
      <c r="CM362" s="1542"/>
      <c r="CN362" s="1542"/>
      <c r="CO362" s="1542"/>
      <c r="CP362" s="1542"/>
      <c r="CQ362" s="1542"/>
      <c r="CR362" s="1542"/>
      <c r="CS362" s="1542"/>
      <c r="CT362" s="1542"/>
      <c r="CU362" s="1542"/>
      <c r="CV362" s="1542"/>
      <c r="CW362" s="1542"/>
      <c r="CX362" s="1542"/>
      <c r="CY362" s="1542"/>
      <c r="CZ362" s="1542"/>
      <c r="DA362" s="1542"/>
      <c r="DB362" s="1542"/>
      <c r="DC362" s="1542"/>
      <c r="DD362" s="1542"/>
      <c r="DE362" s="1542"/>
      <c r="DF362" s="1542"/>
      <c r="DG362" s="1542"/>
      <c r="DH362" s="1542"/>
      <c r="DI362" s="1542"/>
      <c r="DJ362" s="1542"/>
      <c r="DK362" s="1542"/>
      <c r="DL362" s="1542"/>
      <c r="DM362" s="1542"/>
      <c r="DN362" s="1542"/>
      <c r="DO362" s="1542"/>
      <c r="DP362" s="1542"/>
      <c r="DQ362" s="1542"/>
      <c r="DR362" s="1542"/>
      <c r="DS362" s="1542"/>
      <c r="DT362" s="1542"/>
      <c r="DU362" s="1542"/>
      <c r="DV362" s="1542"/>
      <c r="DW362" s="1542"/>
      <c r="DX362" s="1542"/>
      <c r="DY362" s="1542"/>
      <c r="DZ362" s="1542"/>
      <c r="EA362" s="1542"/>
      <c r="EB362" s="1542"/>
      <c r="EC362" s="1542"/>
      <c r="ED362" s="1542"/>
      <c r="EE362" s="1542"/>
      <c r="EF362" s="1542"/>
      <c r="EG362" s="1542"/>
      <c r="EH362" s="1542"/>
      <c r="EI362" s="1542"/>
      <c r="EJ362" s="1542"/>
      <c r="EK362" s="1542"/>
      <c r="EL362" s="1542"/>
      <c r="EM362" s="1542"/>
      <c r="EN362" s="1542"/>
      <c r="EO362" s="1542"/>
      <c r="EP362" s="1542"/>
      <c r="EQ362" s="1542"/>
      <c r="ER362" s="1542"/>
      <c r="ES362" s="1542"/>
      <c r="ET362" s="1542"/>
      <c r="EU362" s="1542"/>
      <c r="EV362" s="1542"/>
      <c r="EW362" s="1542"/>
      <c r="EX362" s="1542"/>
      <c r="EY362" s="1542"/>
      <c r="EZ362" s="1542"/>
      <c r="FA362" s="1542"/>
      <c r="FB362" s="1542"/>
      <c r="FC362" s="1542"/>
      <c r="FD362" s="1542"/>
      <c r="FE362" s="1542"/>
      <c r="FF362" s="1542"/>
      <c r="FG362" s="1542"/>
      <c r="FH362" s="1542"/>
      <c r="FI362" s="1542"/>
      <c r="FJ362" s="1542"/>
      <c r="FK362" s="1542"/>
      <c r="FL362" s="1542"/>
      <c r="FM362" s="1542"/>
      <c r="FN362" s="1542"/>
      <c r="FO362" s="1542"/>
      <c r="FP362" s="1542"/>
      <c r="FQ362" s="1542"/>
      <c r="FR362" s="1542"/>
      <c r="FS362" s="1542"/>
      <c r="FT362" s="1542"/>
      <c r="FU362" s="1542"/>
      <c r="FV362" s="1542"/>
      <c r="FW362" s="1542"/>
      <c r="FX362" s="1542"/>
      <c r="FY362" s="1542"/>
      <c r="FZ362" s="1542"/>
      <c r="GA362" s="1542"/>
      <c r="GB362" s="1542"/>
      <c r="GC362" s="1542"/>
      <c r="GD362" s="1542"/>
      <c r="GE362" s="1542"/>
      <c r="GF362" s="1542"/>
      <c r="GG362" s="1542"/>
      <c r="GH362" s="1542"/>
      <c r="GI362" s="1542"/>
      <c r="GJ362" s="1542"/>
      <c r="GK362" s="1542"/>
      <c r="GL362" s="1542"/>
      <c r="GM362" s="1542"/>
      <c r="GN362" s="1542"/>
      <c r="GO362" s="1542"/>
      <c r="GP362" s="1542"/>
      <c r="GQ362" s="1542"/>
      <c r="GR362" s="1542"/>
      <c r="GS362" s="1542"/>
      <c r="GT362" s="1542"/>
      <c r="GU362" s="1542"/>
      <c r="GV362" s="1542"/>
      <c r="GW362" s="1542"/>
      <c r="GX362" s="1542"/>
      <c r="GY362" s="1542"/>
      <c r="GZ362" s="1542"/>
      <c r="HA362" s="1542"/>
      <c r="HB362" s="1542"/>
      <c r="HC362" s="1542"/>
      <c r="HD362" s="1542"/>
      <c r="HE362" s="1542"/>
      <c r="HF362" s="1542"/>
      <c r="HG362" s="1542"/>
      <c r="HH362" s="1542"/>
      <c r="HI362" s="1542"/>
      <c r="HJ362" s="1542"/>
      <c r="HK362" s="1542"/>
      <c r="HL362" s="1542"/>
      <c r="HM362" s="1542"/>
      <c r="HN362" s="1542"/>
      <c r="HO362" s="1542"/>
      <c r="HP362" s="1542"/>
      <c r="HQ362" s="1542"/>
      <c r="HR362" s="1542"/>
      <c r="HS362" s="1542"/>
      <c r="HT362" s="1542"/>
      <c r="HU362" s="1542"/>
      <c r="HV362" s="1542"/>
      <c r="HW362" s="1542"/>
      <c r="HX362" s="1542"/>
      <c r="HY362" s="1542"/>
      <c r="HZ362" s="1542"/>
      <c r="IA362" s="1542"/>
      <c r="IB362" s="1542"/>
      <c r="IC362" s="1542"/>
      <c r="ID362" s="1542"/>
      <c r="IE362" s="1542"/>
      <c r="IF362" s="1542"/>
      <c r="IG362" s="1542"/>
      <c r="IH362" s="1542"/>
      <c r="II362" s="1542"/>
      <c r="IJ362" s="1542"/>
      <c r="IK362" s="1542"/>
      <c r="IL362" s="1542"/>
      <c r="IM362" s="1542"/>
      <c r="IN362" s="1542"/>
      <c r="IO362" s="1542"/>
      <c r="IP362" s="1542"/>
      <c r="IQ362" s="1542"/>
      <c r="IR362" s="1542"/>
      <c r="IS362" s="1542"/>
      <c r="IT362" s="1542"/>
      <c r="IU362" s="1542"/>
      <c r="IV362" s="1542"/>
    </row>
    <row r="363" spans="1:256" ht="18.75">
      <c r="A363" s="1590"/>
      <c r="B363" s="1544" t="s">
        <v>1686</v>
      </c>
    </row>
    <row r="364" spans="1:256" ht="18.75">
      <c r="A364" s="1590"/>
      <c r="B364" s="1545" t="s">
        <v>1687</v>
      </c>
    </row>
    <row r="365" spans="1:256" ht="18.75">
      <c r="A365" s="1547" t="s">
        <v>1318</v>
      </c>
      <c r="B365" s="1546" t="s">
        <v>1688</v>
      </c>
    </row>
    <row r="366" spans="1:256" ht="18.75">
      <c r="A366" s="1547" t="s">
        <v>1319</v>
      </c>
      <c r="B366" s="1548" t="s">
        <v>1689</v>
      </c>
    </row>
    <row r="367" spans="1:256" ht="18.75">
      <c r="A367" s="1547" t="s">
        <v>1320</v>
      </c>
      <c r="B367" s="1549" t="s">
        <v>1690</v>
      </c>
    </row>
    <row r="368" spans="1:256" ht="18.75">
      <c r="A368" s="1547" t="s">
        <v>1321</v>
      </c>
      <c r="B368" s="1549" t="s">
        <v>1691</v>
      </c>
    </row>
    <row r="369" spans="1:5" ht="18.75">
      <c r="A369" s="1547" t="s">
        <v>1322</v>
      </c>
      <c r="B369" s="1549" t="s">
        <v>1692</v>
      </c>
    </row>
    <row r="370" spans="1:5" ht="18.75">
      <c r="A370" s="1547" t="s">
        <v>1323</v>
      </c>
      <c r="B370" s="1549" t="s">
        <v>1693</v>
      </c>
    </row>
    <row r="371" spans="1:5" ht="18.75">
      <c r="A371" s="1547" t="s">
        <v>1324</v>
      </c>
      <c r="B371" s="1549" t="s">
        <v>1694</v>
      </c>
    </row>
    <row r="372" spans="1:5" ht="18.75">
      <c r="A372" s="1547" t="s">
        <v>1325</v>
      </c>
      <c r="B372" s="1550" t="s">
        <v>1695</v>
      </c>
    </row>
    <row r="373" spans="1:5" ht="18.75">
      <c r="A373" s="1547" t="s">
        <v>1326</v>
      </c>
      <c r="B373" s="1550" t="s">
        <v>1696</v>
      </c>
    </row>
    <row r="374" spans="1:5" ht="18.75">
      <c r="A374" s="1547" t="s">
        <v>1327</v>
      </c>
      <c r="B374" s="1550" t="s">
        <v>1697</v>
      </c>
    </row>
    <row r="375" spans="1:5" ht="18.75">
      <c r="A375" s="1547" t="s">
        <v>1328</v>
      </c>
      <c r="B375" s="1550" t="s">
        <v>1698</v>
      </c>
    </row>
    <row r="376" spans="1:5" ht="18.75">
      <c r="A376" s="1547" t="s">
        <v>1329</v>
      </c>
      <c r="B376" s="1551" t="s">
        <v>1699</v>
      </c>
    </row>
    <row r="377" spans="1:5" ht="18.75">
      <c r="A377" s="1547" t="s">
        <v>1330</v>
      </c>
      <c r="B377" s="1551" t="s">
        <v>1700</v>
      </c>
    </row>
    <row r="378" spans="1:5" ht="18.75">
      <c r="A378" s="1547" t="s">
        <v>1331</v>
      </c>
      <c r="B378" s="1550" t="s">
        <v>1701</v>
      </c>
    </row>
    <row r="379" spans="1:5" ht="18.75">
      <c r="A379" s="1547" t="s">
        <v>1332</v>
      </c>
      <c r="B379" s="1550" t="s">
        <v>1702</v>
      </c>
      <c r="C379" s="1552" t="s">
        <v>181</v>
      </c>
      <c r="E379" s="1553"/>
    </row>
    <row r="380" spans="1:5" ht="18.75">
      <c r="A380" s="1547" t="s">
        <v>1333</v>
      </c>
      <c r="B380" s="1549" t="s">
        <v>1703</v>
      </c>
      <c r="C380" s="1552" t="s">
        <v>181</v>
      </c>
      <c r="E380" s="1553"/>
    </row>
    <row r="381" spans="1:5" ht="18.75">
      <c r="A381" s="1547" t="s">
        <v>1334</v>
      </c>
      <c r="B381" s="1550" t="s">
        <v>1704</v>
      </c>
      <c r="C381" s="1552" t="s">
        <v>181</v>
      </c>
      <c r="E381" s="1553"/>
    </row>
    <row r="382" spans="1:5" ht="18.75">
      <c r="A382" s="1547" t="s">
        <v>1335</v>
      </c>
      <c r="B382" s="1550" t="s">
        <v>1705</v>
      </c>
      <c r="C382" s="1552" t="s">
        <v>181</v>
      </c>
      <c r="E382" s="1553"/>
    </row>
    <row r="383" spans="1:5" ht="18.75">
      <c r="A383" s="1547" t="s">
        <v>1336</v>
      </c>
      <c r="B383" s="1550" t="s">
        <v>1706</v>
      </c>
      <c r="C383" s="1552" t="s">
        <v>181</v>
      </c>
      <c r="E383" s="1553"/>
    </row>
    <row r="384" spans="1:5" ht="18.75">
      <c r="A384" s="1547" t="s">
        <v>1337</v>
      </c>
      <c r="B384" s="1550" t="s">
        <v>1707</v>
      </c>
      <c r="C384" s="1552" t="s">
        <v>181</v>
      </c>
      <c r="E384" s="1553"/>
    </row>
    <row r="385" spans="1:5" ht="18.75">
      <c r="A385" s="1547" t="s">
        <v>1338</v>
      </c>
      <c r="B385" s="1550" t="s">
        <v>1708</v>
      </c>
      <c r="C385" s="1552" t="s">
        <v>181</v>
      </c>
      <c r="E385" s="1553"/>
    </row>
    <row r="386" spans="1:5" ht="18.75">
      <c r="A386" s="1547" t="s">
        <v>1339</v>
      </c>
      <c r="B386" s="1550" t="s">
        <v>1709</v>
      </c>
      <c r="C386" s="1552" t="s">
        <v>181</v>
      </c>
      <c r="E386" s="1553"/>
    </row>
    <row r="387" spans="1:5" ht="18.75">
      <c r="A387" s="1547" t="s">
        <v>1340</v>
      </c>
      <c r="B387" s="1550" t="s">
        <v>1710</v>
      </c>
      <c r="C387" s="1552" t="s">
        <v>181</v>
      </c>
      <c r="E387" s="1553"/>
    </row>
    <row r="388" spans="1:5" ht="18.75">
      <c r="A388" s="1547" t="s">
        <v>1341</v>
      </c>
      <c r="B388" s="1549" t="s">
        <v>1711</v>
      </c>
      <c r="C388" s="1552" t="s">
        <v>181</v>
      </c>
      <c r="E388" s="1553"/>
    </row>
    <row r="389" spans="1:5" ht="18.75">
      <c r="A389" s="1547" t="s">
        <v>1342</v>
      </c>
      <c r="B389" s="1550" t="s">
        <v>1712</v>
      </c>
      <c r="C389" s="1552" t="s">
        <v>181</v>
      </c>
      <c r="E389" s="1553"/>
    </row>
    <row r="390" spans="1:5" ht="18.75">
      <c r="A390" s="1547" t="s">
        <v>1343</v>
      </c>
      <c r="B390" s="1549" t="s">
        <v>1713</v>
      </c>
      <c r="C390" s="1552" t="s">
        <v>181</v>
      </c>
      <c r="E390" s="1553"/>
    </row>
    <row r="391" spans="1:5" ht="18.75">
      <c r="A391" s="1547" t="s">
        <v>1344</v>
      </c>
      <c r="B391" s="1549" t="s">
        <v>1714</v>
      </c>
      <c r="C391" s="1552" t="s">
        <v>181</v>
      </c>
      <c r="E391" s="1553"/>
    </row>
    <row r="392" spans="1:5" ht="18.75">
      <c r="A392" s="1547" t="s">
        <v>1345</v>
      </c>
      <c r="B392" s="1549" t="s">
        <v>1715</v>
      </c>
      <c r="C392" s="1552" t="s">
        <v>181</v>
      </c>
      <c r="E392" s="1553"/>
    </row>
    <row r="393" spans="1:5" ht="18.75">
      <c r="A393" s="1547" t="s">
        <v>1346</v>
      </c>
      <c r="B393" s="1549" t="s">
        <v>1716</v>
      </c>
      <c r="C393" s="1552" t="s">
        <v>181</v>
      </c>
      <c r="E393" s="1553"/>
    </row>
    <row r="394" spans="1:5" ht="18.75">
      <c r="A394" s="1547" t="s">
        <v>1347</v>
      </c>
      <c r="B394" s="1549" t="s">
        <v>1717</v>
      </c>
      <c r="C394" s="1552" t="s">
        <v>181</v>
      </c>
      <c r="E394" s="1553"/>
    </row>
    <row r="395" spans="1:5" ht="18.75">
      <c r="A395" s="1547" t="s">
        <v>1348</v>
      </c>
      <c r="B395" s="1549" t="s">
        <v>1718</v>
      </c>
      <c r="C395" s="1552" t="s">
        <v>181</v>
      </c>
      <c r="E395" s="1553"/>
    </row>
    <row r="396" spans="1:5" ht="18.75">
      <c r="A396" s="1547" t="s">
        <v>1349</v>
      </c>
      <c r="B396" s="1549" t="s">
        <v>1719</v>
      </c>
      <c r="C396" s="1552" t="s">
        <v>181</v>
      </c>
      <c r="E396" s="1553"/>
    </row>
    <row r="397" spans="1:5" ht="18.75">
      <c r="A397" s="1547" t="s">
        <v>1350</v>
      </c>
      <c r="B397" s="1549" t="s">
        <v>1720</v>
      </c>
      <c r="C397" s="1552" t="s">
        <v>181</v>
      </c>
      <c r="E397" s="1553"/>
    </row>
    <row r="398" spans="1:5" ht="32.25">
      <c r="A398" s="1547" t="s">
        <v>1351</v>
      </c>
      <c r="B398" s="1554" t="s">
        <v>1721</v>
      </c>
      <c r="C398" s="1552" t="s">
        <v>181</v>
      </c>
      <c r="E398" s="1553"/>
    </row>
    <row r="399" spans="1:5" ht="18.75">
      <c r="A399" s="1547" t="s">
        <v>1352</v>
      </c>
      <c r="B399" s="1555" t="s">
        <v>1259</v>
      </c>
      <c r="C399" s="1552" t="s">
        <v>181</v>
      </c>
      <c r="E399" s="1553"/>
    </row>
    <row r="400" spans="1:5" ht="18.75">
      <c r="A400" s="1591" t="s">
        <v>1353</v>
      </c>
      <c r="B400" s="1556" t="s">
        <v>1722</v>
      </c>
      <c r="C400" s="1552" t="s">
        <v>181</v>
      </c>
      <c r="E400" s="1553"/>
    </row>
    <row r="401" spans="1:5" ht="18.75">
      <c r="A401" s="1590" t="s">
        <v>181</v>
      </c>
      <c r="B401" s="1557" t="s">
        <v>1723</v>
      </c>
      <c r="C401" s="1552" t="s">
        <v>181</v>
      </c>
      <c r="E401" s="1553"/>
    </row>
    <row r="402" spans="1:5" ht="18.75">
      <c r="A402" s="1562" t="s">
        <v>1354</v>
      </c>
      <c r="B402" s="1558" t="s">
        <v>1724</v>
      </c>
      <c r="C402" s="1552" t="s">
        <v>181</v>
      </c>
      <c r="E402" s="1553"/>
    </row>
    <row r="403" spans="1:5" ht="18.75">
      <c r="A403" s="1547" t="s">
        <v>1355</v>
      </c>
      <c r="B403" s="1534" t="s">
        <v>1725</v>
      </c>
      <c r="C403" s="1552" t="s">
        <v>181</v>
      </c>
      <c r="E403" s="1553"/>
    </row>
    <row r="404" spans="1:5" ht="18.75">
      <c r="A404" s="1592" t="s">
        <v>1356</v>
      </c>
      <c r="B404" s="1559" t="s">
        <v>1726</v>
      </c>
      <c r="C404" s="1552" t="s">
        <v>181</v>
      </c>
      <c r="E404" s="1553"/>
    </row>
    <row r="405" spans="1:5" ht="18.75">
      <c r="A405" s="1543" t="s">
        <v>181</v>
      </c>
      <c r="B405" s="1560" t="s">
        <v>1727</v>
      </c>
      <c r="C405" s="1552" t="s">
        <v>181</v>
      </c>
      <c r="E405" s="1553"/>
    </row>
    <row r="406" spans="1:5" ht="16.5">
      <c r="A406" s="1527" t="s">
        <v>1307</v>
      </c>
      <c r="B406" s="1529" t="s">
        <v>86</v>
      </c>
      <c r="C406" s="1552" t="s">
        <v>181</v>
      </c>
      <c r="E406" s="1553"/>
    </row>
    <row r="407" spans="1:5" ht="16.5">
      <c r="A407" s="1527" t="s">
        <v>1308</v>
      </c>
      <c r="B407" s="1529" t="s">
        <v>87</v>
      </c>
      <c r="C407" s="1552" t="s">
        <v>181</v>
      </c>
      <c r="E407" s="1553"/>
    </row>
    <row r="408" spans="1:5" ht="16.5">
      <c r="A408" s="1593" t="s">
        <v>1309</v>
      </c>
      <c r="B408" s="1561" t="s">
        <v>88</v>
      </c>
      <c r="C408" s="1552" t="s">
        <v>181</v>
      </c>
      <c r="E408" s="1553"/>
    </row>
    <row r="409" spans="1:5" ht="18.75">
      <c r="A409" s="1590" t="s">
        <v>181</v>
      </c>
      <c r="B409" s="1560" t="s">
        <v>1728</v>
      </c>
      <c r="C409" s="1552" t="s">
        <v>181</v>
      </c>
      <c r="E409" s="1553"/>
    </row>
    <row r="410" spans="1:5" ht="18.75">
      <c r="A410" s="1562" t="s">
        <v>1357</v>
      </c>
      <c r="B410" s="1558" t="s">
        <v>1260</v>
      </c>
      <c r="C410" s="1552" t="s">
        <v>181</v>
      </c>
      <c r="E410" s="1553"/>
    </row>
    <row r="411" spans="1:5" ht="18.75">
      <c r="A411" s="1562" t="s">
        <v>1358</v>
      </c>
      <c r="B411" s="1558" t="s">
        <v>1261</v>
      </c>
      <c r="C411" s="1552" t="s">
        <v>181</v>
      </c>
      <c r="E411" s="1553"/>
    </row>
    <row r="412" spans="1:5" ht="18.75">
      <c r="A412" s="1562" t="s">
        <v>1359</v>
      </c>
      <c r="B412" s="1558" t="s">
        <v>182</v>
      </c>
      <c r="C412" s="1552" t="s">
        <v>181</v>
      </c>
      <c r="E412" s="1553"/>
    </row>
    <row r="413" spans="1:5" ht="19.5" thickBot="1">
      <c r="A413" s="1594" t="s">
        <v>1360</v>
      </c>
      <c r="B413" s="1563" t="s">
        <v>183</v>
      </c>
      <c r="C413" s="1552" t="s">
        <v>181</v>
      </c>
      <c r="E413" s="1553"/>
    </row>
    <row r="414" spans="1:5" ht="17.25" thickBot="1">
      <c r="A414" s="1595" t="s">
        <v>1361</v>
      </c>
      <c r="B414" s="1563" t="s">
        <v>1262</v>
      </c>
      <c r="C414" s="1552" t="s">
        <v>181</v>
      </c>
      <c r="E414" s="1553"/>
    </row>
    <row r="415" spans="1:5" ht="16.5">
      <c r="A415" s="1595" t="s">
        <v>1362</v>
      </c>
      <c r="B415" s="1564" t="s">
        <v>729</v>
      </c>
      <c r="C415" s="1552" t="s">
        <v>181</v>
      </c>
      <c r="E415" s="1553"/>
    </row>
    <row r="416" spans="1:5" ht="16.5">
      <c r="A416" s="1527" t="s">
        <v>1363</v>
      </c>
      <c r="B416" s="1529" t="s">
        <v>730</v>
      </c>
      <c r="C416" s="1552" t="s">
        <v>181</v>
      </c>
      <c r="E416" s="1553"/>
    </row>
    <row r="417" spans="1:5" ht="19.5" thickBot="1">
      <c r="A417" s="1596" t="s">
        <v>1364</v>
      </c>
      <c r="B417" s="1565" t="s">
        <v>731</v>
      </c>
      <c r="C417" s="1552" t="s">
        <v>181</v>
      </c>
      <c r="E417" s="1553"/>
    </row>
    <row r="418" spans="1:5" ht="16.5">
      <c r="A418" s="1525" t="s">
        <v>1365</v>
      </c>
      <c r="B418" s="1566" t="s">
        <v>732</v>
      </c>
      <c r="C418" s="1552" t="s">
        <v>181</v>
      </c>
      <c r="E418" s="1553"/>
    </row>
    <row r="419" spans="1:5" ht="16.5">
      <c r="A419" s="1597" t="s">
        <v>1366</v>
      </c>
      <c r="B419" s="1529" t="s">
        <v>733</v>
      </c>
      <c r="C419" s="1552" t="s">
        <v>181</v>
      </c>
      <c r="E419" s="1553"/>
    </row>
    <row r="420" spans="1:5" ht="16.5">
      <c r="A420" s="1527" t="s">
        <v>1367</v>
      </c>
      <c r="B420" s="1567" t="s">
        <v>305</v>
      </c>
      <c r="C420" s="1552" t="s">
        <v>181</v>
      </c>
      <c r="E420" s="1553"/>
    </row>
    <row r="421" spans="1:5" ht="17.25" thickBot="1">
      <c r="A421" s="1539" t="s">
        <v>1368</v>
      </c>
      <c r="B421" s="1568" t="s">
        <v>306</v>
      </c>
      <c r="C421" s="1552" t="s">
        <v>181</v>
      </c>
      <c r="E421" s="1553"/>
    </row>
    <row r="422" spans="1:5" ht="18.75">
      <c r="A422" s="1547" t="s">
        <v>1369</v>
      </c>
      <c r="B422" s="1569" t="s">
        <v>1729</v>
      </c>
      <c r="C422" s="1552" t="s">
        <v>181</v>
      </c>
      <c r="E422" s="1553"/>
    </row>
    <row r="423" spans="1:5" ht="18.75">
      <c r="A423" s="1547" t="s">
        <v>1370</v>
      </c>
      <c r="B423" s="1570" t="s">
        <v>1730</v>
      </c>
      <c r="C423" s="1552" t="s">
        <v>181</v>
      </c>
      <c r="E423" s="1553"/>
    </row>
    <row r="424" spans="1:5" ht="19.5">
      <c r="A424" s="1547" t="s">
        <v>1371</v>
      </c>
      <c r="B424" s="1571" t="s">
        <v>1731</v>
      </c>
      <c r="C424" s="1552" t="s">
        <v>181</v>
      </c>
      <c r="E424" s="1553"/>
    </row>
    <row r="425" spans="1:5" ht="18.75">
      <c r="A425" s="1547" t="s">
        <v>1372</v>
      </c>
      <c r="B425" s="1570" t="s">
        <v>1732</v>
      </c>
      <c r="C425" s="1552" t="s">
        <v>181</v>
      </c>
      <c r="E425" s="1553"/>
    </row>
    <row r="426" spans="1:5" ht="18.75">
      <c r="A426" s="1547" t="s">
        <v>1373</v>
      </c>
      <c r="B426" s="1570" t="s">
        <v>1733</v>
      </c>
      <c r="C426" s="1552" t="s">
        <v>181</v>
      </c>
      <c r="E426" s="1553"/>
    </row>
    <row r="427" spans="1:5" ht="18.75">
      <c r="A427" s="1547" t="s">
        <v>1374</v>
      </c>
      <c r="B427" s="1572" t="s">
        <v>1734</v>
      </c>
      <c r="C427" s="1552" t="s">
        <v>181</v>
      </c>
      <c r="E427" s="1553"/>
    </row>
    <row r="428" spans="1:5" ht="18.75">
      <c r="A428" s="1547" t="s">
        <v>1375</v>
      </c>
      <c r="B428" s="1572" t="s">
        <v>1735</v>
      </c>
      <c r="C428" s="1552" t="s">
        <v>181</v>
      </c>
      <c r="E428" s="1553"/>
    </row>
    <row r="429" spans="1:5" ht="18.75">
      <c r="A429" s="1547" t="s">
        <v>1376</v>
      </c>
      <c r="B429" s="1572" t="s">
        <v>1736</v>
      </c>
      <c r="C429" s="1552" t="s">
        <v>181</v>
      </c>
      <c r="E429" s="1553"/>
    </row>
    <row r="430" spans="1:5" ht="18.75">
      <c r="A430" s="1547" t="s">
        <v>1377</v>
      </c>
      <c r="B430" s="1572" t="s">
        <v>1737</v>
      </c>
      <c r="C430" s="1552" t="s">
        <v>181</v>
      </c>
      <c r="E430" s="1553"/>
    </row>
    <row r="431" spans="1:5" ht="18.75">
      <c r="A431" s="1547" t="s">
        <v>1378</v>
      </c>
      <c r="B431" s="1572" t="s">
        <v>1738</v>
      </c>
      <c r="C431" s="1552" t="s">
        <v>181</v>
      </c>
      <c r="E431" s="1553"/>
    </row>
    <row r="432" spans="1:5" ht="18.75">
      <c r="A432" s="1547" t="s">
        <v>1379</v>
      </c>
      <c r="B432" s="1570" t="s">
        <v>1739</v>
      </c>
      <c r="C432" s="1552" t="s">
        <v>181</v>
      </c>
      <c r="E432" s="1553"/>
    </row>
    <row r="433" spans="1:5" ht="18.75">
      <c r="A433" s="1547" t="s">
        <v>1380</v>
      </c>
      <c r="B433" s="1570" t="s">
        <v>1740</v>
      </c>
      <c r="C433" s="1552" t="s">
        <v>181</v>
      </c>
      <c r="E433" s="1553"/>
    </row>
    <row r="434" spans="1:5" ht="18.75">
      <c r="A434" s="1547" t="s">
        <v>1381</v>
      </c>
      <c r="B434" s="1570" t="s">
        <v>1741</v>
      </c>
      <c r="C434" s="1552" t="s">
        <v>181</v>
      </c>
      <c r="E434" s="1553"/>
    </row>
    <row r="435" spans="1:5" ht="19.5" thickBot="1">
      <c r="A435" s="1547" t="s">
        <v>1382</v>
      </c>
      <c r="B435" s="1573" t="s">
        <v>1742</v>
      </c>
      <c r="C435" s="1552" t="s">
        <v>181</v>
      </c>
      <c r="E435" s="1553"/>
    </row>
    <row r="436" spans="1:5" ht="18.75">
      <c r="A436" s="1547" t="s">
        <v>1383</v>
      </c>
      <c r="B436" s="1569" t="s">
        <v>1743</v>
      </c>
      <c r="C436" s="1552" t="s">
        <v>181</v>
      </c>
      <c r="E436" s="1553"/>
    </row>
    <row r="437" spans="1:5" ht="19.5">
      <c r="A437" s="1547" t="s">
        <v>1384</v>
      </c>
      <c r="B437" s="1571" t="s">
        <v>1744</v>
      </c>
      <c r="C437" s="1552" t="s">
        <v>181</v>
      </c>
      <c r="E437" s="1553"/>
    </row>
    <row r="438" spans="1:5" ht="18.75">
      <c r="A438" s="1547" t="s">
        <v>1385</v>
      </c>
      <c r="B438" s="1570" t="s">
        <v>1745</v>
      </c>
      <c r="C438" s="1552" t="s">
        <v>181</v>
      </c>
      <c r="E438" s="1553"/>
    </row>
    <row r="439" spans="1:5" ht="18.75">
      <c r="A439" s="1547" t="s">
        <v>1386</v>
      </c>
      <c r="B439" s="1570" t="s">
        <v>1746</v>
      </c>
      <c r="C439" s="1552" t="s">
        <v>181</v>
      </c>
      <c r="E439" s="1553"/>
    </row>
    <row r="440" spans="1:5" ht="18.75">
      <c r="A440" s="1547" t="s">
        <v>1387</v>
      </c>
      <c r="B440" s="1570" t="s">
        <v>1747</v>
      </c>
      <c r="C440" s="1552" t="s">
        <v>181</v>
      </c>
      <c r="E440" s="1553"/>
    </row>
    <row r="441" spans="1:5" ht="18.75">
      <c r="A441" s="1547" t="s">
        <v>1388</v>
      </c>
      <c r="B441" s="1570" t="s">
        <v>1748</v>
      </c>
      <c r="C441" s="1552" t="s">
        <v>181</v>
      </c>
      <c r="E441" s="1553"/>
    </row>
    <row r="442" spans="1:5" ht="18.75">
      <c r="A442" s="1547" t="s">
        <v>1389</v>
      </c>
      <c r="B442" s="1570" t="s">
        <v>1749</v>
      </c>
      <c r="C442" s="1552" t="s">
        <v>181</v>
      </c>
      <c r="E442" s="1553"/>
    </row>
    <row r="443" spans="1:5" ht="18.75">
      <c r="A443" s="1547" t="s">
        <v>1390</v>
      </c>
      <c r="B443" s="1570" t="s">
        <v>1750</v>
      </c>
      <c r="C443" s="1552" t="s">
        <v>181</v>
      </c>
      <c r="E443" s="1553"/>
    </row>
    <row r="444" spans="1:5" ht="18.75">
      <c r="A444" s="1547" t="s">
        <v>1391</v>
      </c>
      <c r="B444" s="1570" t="s">
        <v>1751</v>
      </c>
      <c r="C444" s="1552" t="s">
        <v>181</v>
      </c>
      <c r="E444" s="1553"/>
    </row>
    <row r="445" spans="1:5" ht="18.75">
      <c r="A445" s="1547" t="s">
        <v>1392</v>
      </c>
      <c r="B445" s="1570" t="s">
        <v>1752</v>
      </c>
      <c r="C445" s="1552" t="s">
        <v>181</v>
      </c>
      <c r="E445" s="1553"/>
    </row>
    <row r="446" spans="1:5" ht="18.75">
      <c r="A446" s="1547" t="s">
        <v>1393</v>
      </c>
      <c r="B446" s="1570" t="s">
        <v>1753</v>
      </c>
      <c r="C446" s="1552" t="s">
        <v>181</v>
      </c>
      <c r="E446" s="1553"/>
    </row>
    <row r="447" spans="1:5" ht="18.75">
      <c r="A447" s="1547" t="s">
        <v>1394</v>
      </c>
      <c r="B447" s="1570" t="s">
        <v>1754</v>
      </c>
      <c r="C447" s="1552" t="s">
        <v>181</v>
      </c>
      <c r="E447" s="1553"/>
    </row>
    <row r="448" spans="1:5" ht="19.5" thickBot="1">
      <c r="A448" s="1547" t="s">
        <v>1395</v>
      </c>
      <c r="B448" s="1573" t="s">
        <v>1755</v>
      </c>
      <c r="C448" s="1552" t="s">
        <v>181</v>
      </c>
      <c r="E448" s="1553"/>
    </row>
    <row r="449" spans="1:5" ht="18.75">
      <c r="A449" s="1547" t="s">
        <v>1396</v>
      </c>
      <c r="B449" s="1569" t="s">
        <v>1756</v>
      </c>
      <c r="C449" s="1552" t="s">
        <v>181</v>
      </c>
      <c r="E449" s="1553"/>
    </row>
    <row r="450" spans="1:5" ht="18.75">
      <c r="A450" s="1547" t="s">
        <v>1397</v>
      </c>
      <c r="B450" s="1570" t="s">
        <v>1757</v>
      </c>
      <c r="C450" s="1552" t="s">
        <v>181</v>
      </c>
      <c r="E450" s="1553"/>
    </row>
    <row r="451" spans="1:5" ht="18.75">
      <c r="A451" s="1547" t="s">
        <v>1398</v>
      </c>
      <c r="B451" s="1570" t="s">
        <v>1758</v>
      </c>
      <c r="C451" s="1552" t="s">
        <v>181</v>
      </c>
      <c r="E451" s="1553"/>
    </row>
    <row r="452" spans="1:5" ht="18.75">
      <c r="A452" s="1547" t="s">
        <v>1399</v>
      </c>
      <c r="B452" s="1570" t="s">
        <v>1759</v>
      </c>
      <c r="C452" s="1552" t="s">
        <v>181</v>
      </c>
      <c r="E452" s="1553"/>
    </row>
    <row r="453" spans="1:5" ht="19.5">
      <c r="A453" s="1547" t="s">
        <v>1400</v>
      </c>
      <c r="B453" s="1571" t="s">
        <v>1760</v>
      </c>
      <c r="C453" s="1552" t="s">
        <v>181</v>
      </c>
      <c r="E453" s="1553"/>
    </row>
    <row r="454" spans="1:5" ht="18.75">
      <c r="A454" s="1547" t="s">
        <v>1401</v>
      </c>
      <c r="B454" s="1570" t="s">
        <v>1761</v>
      </c>
      <c r="C454" s="1552" t="s">
        <v>181</v>
      </c>
      <c r="E454" s="1553"/>
    </row>
    <row r="455" spans="1:5" ht="18.75">
      <c r="A455" s="1547" t="s">
        <v>1402</v>
      </c>
      <c r="B455" s="1570" t="s">
        <v>1762</v>
      </c>
      <c r="C455" s="1552" t="s">
        <v>181</v>
      </c>
      <c r="E455" s="1553"/>
    </row>
    <row r="456" spans="1:5" ht="18.75">
      <c r="A456" s="1547" t="s">
        <v>1403</v>
      </c>
      <c r="B456" s="1570" t="s">
        <v>1763</v>
      </c>
      <c r="C456" s="1552" t="s">
        <v>181</v>
      </c>
      <c r="E456" s="1553"/>
    </row>
    <row r="457" spans="1:5" ht="18.75">
      <c r="A457" s="1547" t="s">
        <v>1404</v>
      </c>
      <c r="B457" s="1570" t="s">
        <v>1764</v>
      </c>
      <c r="C457" s="1552" t="s">
        <v>181</v>
      </c>
      <c r="E457" s="1553"/>
    </row>
    <row r="458" spans="1:5" ht="18.75">
      <c r="A458" s="1547" t="s">
        <v>1405</v>
      </c>
      <c r="B458" s="1570" t="s">
        <v>1765</v>
      </c>
      <c r="C458" s="1552" t="s">
        <v>181</v>
      </c>
      <c r="E458" s="1553"/>
    </row>
    <row r="459" spans="1:5" ht="18.75">
      <c r="A459" s="1547" t="s">
        <v>1406</v>
      </c>
      <c r="B459" s="1570" t="s">
        <v>1766</v>
      </c>
      <c r="C459" s="1552" t="s">
        <v>181</v>
      </c>
      <c r="E459" s="1553"/>
    </row>
    <row r="460" spans="1:5" ht="19.5" thickBot="1">
      <c r="A460" s="1547" t="s">
        <v>1407</v>
      </c>
      <c r="B460" s="1573" t="s">
        <v>1767</v>
      </c>
      <c r="C460" s="1552" t="s">
        <v>181</v>
      </c>
      <c r="E460" s="1553"/>
    </row>
    <row r="461" spans="1:5" ht="19.5">
      <c r="A461" s="1547" t="s">
        <v>1408</v>
      </c>
      <c r="B461" s="1574" t="s">
        <v>1768</v>
      </c>
      <c r="C461" s="1552" t="s">
        <v>181</v>
      </c>
      <c r="E461" s="1553"/>
    </row>
    <row r="462" spans="1:5" ht="18.75">
      <c r="A462" s="1547" t="s">
        <v>1409</v>
      </c>
      <c r="B462" s="1570" t="s">
        <v>1769</v>
      </c>
      <c r="C462" s="1552" t="s">
        <v>181</v>
      </c>
      <c r="E462" s="1553"/>
    </row>
    <row r="463" spans="1:5" ht="18.75">
      <c r="A463" s="1547" t="s">
        <v>1410</v>
      </c>
      <c r="B463" s="1570" t="s">
        <v>1770</v>
      </c>
      <c r="C463" s="1552" t="s">
        <v>181</v>
      </c>
      <c r="E463" s="1553"/>
    </row>
    <row r="464" spans="1:5" ht="18.75">
      <c r="A464" s="1547" t="s">
        <v>1411</v>
      </c>
      <c r="B464" s="1570" t="s">
        <v>1771</v>
      </c>
      <c r="C464" s="1552" t="s">
        <v>181</v>
      </c>
      <c r="E464" s="1553"/>
    </row>
    <row r="465" spans="1:5" ht="18.75">
      <c r="A465" s="1547" t="s">
        <v>1412</v>
      </c>
      <c r="B465" s="1570" t="s">
        <v>1772</v>
      </c>
      <c r="C465" s="1552" t="s">
        <v>181</v>
      </c>
      <c r="E465" s="1553"/>
    </row>
    <row r="466" spans="1:5" ht="18.75">
      <c r="A466" s="1547" t="s">
        <v>1413</v>
      </c>
      <c r="B466" s="1570" t="s">
        <v>1773</v>
      </c>
      <c r="C466" s="1552" t="s">
        <v>181</v>
      </c>
      <c r="E466" s="1553"/>
    </row>
    <row r="467" spans="1:5" ht="18.75">
      <c r="A467" s="1547" t="s">
        <v>1414</v>
      </c>
      <c r="B467" s="1570" t="s">
        <v>1774</v>
      </c>
      <c r="C467" s="1552" t="s">
        <v>181</v>
      </c>
      <c r="E467" s="1553"/>
    </row>
    <row r="468" spans="1:5" ht="18.75">
      <c r="A468" s="1547" t="s">
        <v>1415</v>
      </c>
      <c r="B468" s="1570" t="s">
        <v>1775</v>
      </c>
      <c r="C468" s="1552" t="s">
        <v>181</v>
      </c>
      <c r="E468" s="1553"/>
    </row>
    <row r="469" spans="1:5" ht="18.75">
      <c r="A469" s="1547" t="s">
        <v>1416</v>
      </c>
      <c r="B469" s="1570" t="s">
        <v>1776</v>
      </c>
      <c r="C469" s="1552" t="s">
        <v>181</v>
      </c>
      <c r="E469" s="1553"/>
    </row>
    <row r="470" spans="1:5" ht="19.5" thickBot="1">
      <c r="A470" s="1547" t="s">
        <v>1417</v>
      </c>
      <c r="B470" s="1573" t="s">
        <v>1777</v>
      </c>
      <c r="C470" s="1552" t="s">
        <v>181</v>
      </c>
      <c r="E470" s="1553"/>
    </row>
    <row r="471" spans="1:5" ht="18.75">
      <c r="A471" s="1547" t="s">
        <v>1418</v>
      </c>
      <c r="B471" s="1569" t="s">
        <v>1778</v>
      </c>
      <c r="C471" s="1552" t="s">
        <v>181</v>
      </c>
      <c r="E471" s="1553"/>
    </row>
    <row r="472" spans="1:5" ht="18.75">
      <c r="A472" s="1547" t="s">
        <v>1419</v>
      </c>
      <c r="B472" s="1570" t="s">
        <v>1779</v>
      </c>
      <c r="C472" s="1552" t="s">
        <v>181</v>
      </c>
      <c r="E472" s="1553"/>
    </row>
    <row r="473" spans="1:5" ht="18.75">
      <c r="A473" s="1547" t="s">
        <v>1420</v>
      </c>
      <c r="B473" s="1570" t="s">
        <v>1780</v>
      </c>
      <c r="C473" s="1552" t="s">
        <v>181</v>
      </c>
      <c r="E473" s="1553"/>
    </row>
    <row r="474" spans="1:5" ht="19.5">
      <c r="A474" s="1547" t="s">
        <v>1421</v>
      </c>
      <c r="B474" s="1571" t="s">
        <v>1781</v>
      </c>
      <c r="C474" s="1552" t="s">
        <v>181</v>
      </c>
      <c r="E474" s="1553"/>
    </row>
    <row r="475" spans="1:5" ht="18.75">
      <c r="A475" s="1547" t="s">
        <v>1422</v>
      </c>
      <c r="B475" s="1570" t="s">
        <v>1782</v>
      </c>
      <c r="C475" s="1552" t="s">
        <v>181</v>
      </c>
      <c r="E475" s="1553"/>
    </row>
    <row r="476" spans="1:5" ht="18.75">
      <c r="A476" s="1547" t="s">
        <v>1423</v>
      </c>
      <c r="B476" s="1570" t="s">
        <v>1783</v>
      </c>
      <c r="C476" s="1552" t="s">
        <v>181</v>
      </c>
      <c r="E476" s="1553"/>
    </row>
    <row r="477" spans="1:5" ht="18.75">
      <c r="A477" s="1547" t="s">
        <v>1424</v>
      </c>
      <c r="B477" s="1570" t="s">
        <v>1784</v>
      </c>
      <c r="C477" s="1552" t="s">
        <v>181</v>
      </c>
      <c r="E477" s="1553"/>
    </row>
    <row r="478" spans="1:5" ht="18.75">
      <c r="A478" s="1547" t="s">
        <v>1425</v>
      </c>
      <c r="B478" s="1570" t="s">
        <v>1785</v>
      </c>
      <c r="C478" s="1552" t="s">
        <v>181</v>
      </c>
      <c r="E478" s="1553"/>
    </row>
    <row r="479" spans="1:5" ht="18.75">
      <c r="A479" s="1547" t="s">
        <v>1426</v>
      </c>
      <c r="B479" s="1570" t="s">
        <v>1786</v>
      </c>
      <c r="C479" s="1552" t="s">
        <v>181</v>
      </c>
      <c r="E479" s="1553"/>
    </row>
    <row r="480" spans="1:5" ht="18.75">
      <c r="A480" s="1547" t="s">
        <v>1427</v>
      </c>
      <c r="B480" s="1570" t="s">
        <v>1787</v>
      </c>
      <c r="C480" s="1552" t="s">
        <v>181</v>
      </c>
      <c r="E480" s="1553"/>
    </row>
    <row r="481" spans="1:5" ht="19.5" thickBot="1">
      <c r="A481" s="1547" t="s">
        <v>1428</v>
      </c>
      <c r="B481" s="1573" t="s">
        <v>1788</v>
      </c>
      <c r="C481" s="1552" t="s">
        <v>181</v>
      </c>
      <c r="E481" s="1553"/>
    </row>
    <row r="482" spans="1:5" ht="18.75">
      <c r="A482" s="1547" t="s">
        <v>1429</v>
      </c>
      <c r="B482" s="1569" t="s">
        <v>1789</v>
      </c>
      <c r="C482" s="1552" t="s">
        <v>181</v>
      </c>
      <c r="E482" s="1553"/>
    </row>
    <row r="483" spans="1:5" ht="18.75">
      <c r="A483" s="1547" t="s">
        <v>1430</v>
      </c>
      <c r="B483" s="1570" t="s">
        <v>1790</v>
      </c>
      <c r="C483" s="1552" t="s">
        <v>181</v>
      </c>
      <c r="E483" s="1553"/>
    </row>
    <row r="484" spans="1:5" ht="19.5">
      <c r="A484" s="1547" t="s">
        <v>1431</v>
      </c>
      <c r="B484" s="1571" t="s">
        <v>1791</v>
      </c>
      <c r="C484" s="1552" t="s">
        <v>181</v>
      </c>
      <c r="E484" s="1553"/>
    </row>
    <row r="485" spans="1:5" ht="18.75">
      <c r="A485" s="1547" t="s">
        <v>1432</v>
      </c>
      <c r="B485" s="1570" t="s">
        <v>1792</v>
      </c>
      <c r="C485" s="1552" t="s">
        <v>181</v>
      </c>
      <c r="E485" s="1553"/>
    </row>
    <row r="486" spans="1:5" ht="18.75">
      <c r="A486" s="1547" t="s">
        <v>1433</v>
      </c>
      <c r="B486" s="1570" t="s">
        <v>1793</v>
      </c>
      <c r="C486" s="1552" t="s">
        <v>181</v>
      </c>
      <c r="E486" s="1553"/>
    </row>
    <row r="487" spans="1:5" ht="18.75">
      <c r="A487" s="1547" t="s">
        <v>1434</v>
      </c>
      <c r="B487" s="1570" t="s">
        <v>1794</v>
      </c>
      <c r="C487" s="1552" t="s">
        <v>181</v>
      </c>
      <c r="E487" s="1553"/>
    </row>
    <row r="488" spans="1:5" ht="18.75">
      <c r="A488" s="1547" t="s">
        <v>1435</v>
      </c>
      <c r="B488" s="1570" t="s">
        <v>1795</v>
      </c>
      <c r="C488" s="1552" t="s">
        <v>181</v>
      </c>
      <c r="E488" s="1553"/>
    </row>
    <row r="489" spans="1:5" ht="18.75">
      <c r="A489" s="1547" t="s">
        <v>1436</v>
      </c>
      <c r="B489" s="1570" t="s">
        <v>1796</v>
      </c>
      <c r="C489" s="1552" t="s">
        <v>181</v>
      </c>
      <c r="E489" s="1553"/>
    </row>
    <row r="490" spans="1:5" ht="18.75">
      <c r="A490" s="1547" t="s">
        <v>1437</v>
      </c>
      <c r="B490" s="1570" t="s">
        <v>1797</v>
      </c>
      <c r="C490" s="1552" t="s">
        <v>181</v>
      </c>
      <c r="E490" s="1553"/>
    </row>
    <row r="491" spans="1:5" ht="19.5" thickBot="1">
      <c r="A491" s="1547" t="s">
        <v>1438</v>
      </c>
      <c r="B491" s="1573" t="s">
        <v>1798</v>
      </c>
      <c r="C491" s="1552" t="s">
        <v>181</v>
      </c>
      <c r="E491" s="1553"/>
    </row>
    <row r="492" spans="1:5" ht="19.5">
      <c r="A492" s="1547" t="s">
        <v>1439</v>
      </c>
      <c r="B492" s="1574" t="s">
        <v>1799</v>
      </c>
      <c r="C492" s="1552" t="s">
        <v>181</v>
      </c>
      <c r="E492" s="1553"/>
    </row>
    <row r="493" spans="1:5" ht="18.75">
      <c r="A493" s="1547" t="s">
        <v>1440</v>
      </c>
      <c r="B493" s="1570" t="s">
        <v>1800</v>
      </c>
      <c r="C493" s="1552" t="s">
        <v>181</v>
      </c>
      <c r="E493" s="1553"/>
    </row>
    <row r="494" spans="1:5" ht="18.75">
      <c r="A494" s="1547" t="s">
        <v>1441</v>
      </c>
      <c r="B494" s="1570" t="s">
        <v>1801</v>
      </c>
      <c r="C494" s="1552" t="s">
        <v>181</v>
      </c>
      <c r="E494" s="1553"/>
    </row>
    <row r="495" spans="1:5" ht="19.5" thickBot="1">
      <c r="A495" s="1547" t="s">
        <v>1442</v>
      </c>
      <c r="B495" s="1573" t="s">
        <v>1802</v>
      </c>
      <c r="C495" s="1552" t="s">
        <v>181</v>
      </c>
      <c r="E495" s="1553"/>
    </row>
    <row r="496" spans="1:5" ht="18.75">
      <c r="A496" s="1547" t="s">
        <v>1443</v>
      </c>
      <c r="B496" s="1569" t="s">
        <v>1803</v>
      </c>
      <c r="C496" s="1552" t="s">
        <v>181</v>
      </c>
      <c r="E496" s="1553"/>
    </row>
    <row r="497" spans="1:5" ht="18.75">
      <c r="A497" s="1547" t="s">
        <v>1444</v>
      </c>
      <c r="B497" s="1570" t="s">
        <v>1804</v>
      </c>
      <c r="C497" s="1552" t="s">
        <v>181</v>
      </c>
      <c r="E497" s="1553"/>
    </row>
    <row r="498" spans="1:5" ht="19.5">
      <c r="A498" s="1547" t="s">
        <v>1445</v>
      </c>
      <c r="B498" s="1571" t="s">
        <v>1805</v>
      </c>
      <c r="C498" s="1552" t="s">
        <v>181</v>
      </c>
      <c r="E498" s="1553"/>
    </row>
    <row r="499" spans="1:5" ht="18.75">
      <c r="A499" s="1547" t="s">
        <v>1446</v>
      </c>
      <c r="B499" s="1570" t="s">
        <v>1806</v>
      </c>
      <c r="C499" s="1552" t="s">
        <v>181</v>
      </c>
      <c r="E499" s="1553"/>
    </row>
    <row r="500" spans="1:5" ht="18.75">
      <c r="A500" s="1547" t="s">
        <v>1447</v>
      </c>
      <c r="B500" s="1570" t="s">
        <v>1807</v>
      </c>
      <c r="C500" s="1552" t="s">
        <v>181</v>
      </c>
      <c r="E500" s="1553"/>
    </row>
    <row r="501" spans="1:5" ht="18.75">
      <c r="A501" s="1547" t="s">
        <v>1448</v>
      </c>
      <c r="B501" s="1570" t="s">
        <v>1808</v>
      </c>
      <c r="C501" s="1552" t="s">
        <v>181</v>
      </c>
      <c r="E501" s="1553"/>
    </row>
    <row r="502" spans="1:5" ht="18.75">
      <c r="A502" s="1547" t="s">
        <v>1449</v>
      </c>
      <c r="B502" s="1570" t="s">
        <v>1809</v>
      </c>
      <c r="C502" s="1552" t="s">
        <v>181</v>
      </c>
      <c r="E502" s="1553"/>
    </row>
    <row r="503" spans="1:5" ht="19.5" thickBot="1">
      <c r="A503" s="1547" t="s">
        <v>1450</v>
      </c>
      <c r="B503" s="1573" t="s">
        <v>1810</v>
      </c>
      <c r="C503" s="1552" t="s">
        <v>181</v>
      </c>
      <c r="E503" s="1553"/>
    </row>
    <row r="504" spans="1:5" ht="18.75">
      <c r="A504" s="1547" t="s">
        <v>1451</v>
      </c>
      <c r="B504" s="1569" t="s">
        <v>1811</v>
      </c>
      <c r="C504" s="1552" t="s">
        <v>181</v>
      </c>
      <c r="E504" s="1553"/>
    </row>
    <row r="505" spans="1:5" ht="18.75">
      <c r="A505" s="1547" t="s">
        <v>1452</v>
      </c>
      <c r="B505" s="1570" t="s">
        <v>1812</v>
      </c>
      <c r="C505" s="1552" t="s">
        <v>181</v>
      </c>
      <c r="E505" s="1553"/>
    </row>
    <row r="506" spans="1:5" ht="18.75">
      <c r="A506" s="1547" t="s">
        <v>1453</v>
      </c>
      <c r="B506" s="1570" t="s">
        <v>1813</v>
      </c>
      <c r="C506" s="1552" t="s">
        <v>181</v>
      </c>
      <c r="E506" s="1553"/>
    </row>
    <row r="507" spans="1:5" ht="18.75">
      <c r="A507" s="1547" t="s">
        <v>1454</v>
      </c>
      <c r="B507" s="1570" t="s">
        <v>1814</v>
      </c>
      <c r="C507" s="1552" t="s">
        <v>181</v>
      </c>
      <c r="E507" s="1553"/>
    </row>
    <row r="508" spans="1:5" ht="19.5">
      <c r="A508" s="1547" t="s">
        <v>1455</v>
      </c>
      <c r="B508" s="1571" t="s">
        <v>1815</v>
      </c>
      <c r="C508" s="1552" t="s">
        <v>181</v>
      </c>
      <c r="E508" s="1553"/>
    </row>
    <row r="509" spans="1:5" ht="18.75">
      <c r="A509" s="1547" t="s">
        <v>1456</v>
      </c>
      <c r="B509" s="1570" t="s">
        <v>1816</v>
      </c>
      <c r="C509" s="1552" t="s">
        <v>181</v>
      </c>
      <c r="E509" s="1553"/>
    </row>
    <row r="510" spans="1:5" ht="19.5" thickBot="1">
      <c r="A510" s="1547" t="s">
        <v>1457</v>
      </c>
      <c r="B510" s="1573" t="s">
        <v>1817</v>
      </c>
      <c r="C510" s="1552" t="s">
        <v>181</v>
      </c>
      <c r="E510" s="1553"/>
    </row>
    <row r="511" spans="1:5" ht="18.75">
      <c r="A511" s="1547" t="s">
        <v>1458</v>
      </c>
      <c r="B511" s="1569" t="s">
        <v>1818</v>
      </c>
      <c r="C511" s="1552" t="s">
        <v>181</v>
      </c>
      <c r="E511" s="1553"/>
    </row>
    <row r="512" spans="1:5" ht="18.75">
      <c r="A512" s="1547" t="s">
        <v>1459</v>
      </c>
      <c r="B512" s="1570" t="s">
        <v>1819</v>
      </c>
      <c r="C512" s="1552" t="s">
        <v>181</v>
      </c>
      <c r="E512" s="1553"/>
    </row>
    <row r="513" spans="1:5" ht="18.75">
      <c r="A513" s="1547" t="s">
        <v>1460</v>
      </c>
      <c r="B513" s="1570" t="s">
        <v>1820</v>
      </c>
      <c r="C513" s="1552" t="s">
        <v>181</v>
      </c>
      <c r="E513" s="1553"/>
    </row>
    <row r="514" spans="1:5" ht="18.75">
      <c r="A514" s="1547" t="s">
        <v>1461</v>
      </c>
      <c r="B514" s="1570" t="s">
        <v>1821</v>
      </c>
      <c r="C514" s="1552" t="s">
        <v>181</v>
      </c>
      <c r="E514" s="1553"/>
    </row>
    <row r="515" spans="1:5" ht="19.5">
      <c r="A515" s="1547" t="s">
        <v>1462</v>
      </c>
      <c r="B515" s="1571" t="s">
        <v>1822</v>
      </c>
      <c r="C515" s="1552" t="s">
        <v>181</v>
      </c>
      <c r="E515" s="1553"/>
    </row>
    <row r="516" spans="1:5" ht="18.75">
      <c r="A516" s="1547" t="s">
        <v>1463</v>
      </c>
      <c r="B516" s="1570" t="s">
        <v>1823</v>
      </c>
      <c r="C516" s="1552" t="s">
        <v>181</v>
      </c>
      <c r="E516" s="1553"/>
    </row>
    <row r="517" spans="1:5" ht="18.75">
      <c r="A517" s="1547" t="s">
        <v>1464</v>
      </c>
      <c r="B517" s="1570" t="s">
        <v>1824</v>
      </c>
      <c r="C517" s="1552" t="s">
        <v>181</v>
      </c>
      <c r="E517" s="1553"/>
    </row>
    <row r="518" spans="1:5" ht="18.75">
      <c r="A518" s="1547" t="s">
        <v>1465</v>
      </c>
      <c r="B518" s="1570" t="s">
        <v>1825</v>
      </c>
      <c r="C518" s="1552" t="s">
        <v>181</v>
      </c>
      <c r="E518" s="1553"/>
    </row>
    <row r="519" spans="1:5" ht="19.5" thickBot="1">
      <c r="A519" s="1547" t="s">
        <v>1466</v>
      </c>
      <c r="B519" s="1573" t="s">
        <v>1826</v>
      </c>
      <c r="C519" s="1552" t="s">
        <v>181</v>
      </c>
      <c r="E519" s="1553"/>
    </row>
    <row r="520" spans="1:5" ht="18.75">
      <c r="A520" s="1547" t="s">
        <v>1467</v>
      </c>
      <c r="B520" s="1569" t="s">
        <v>1827</v>
      </c>
      <c r="C520" s="1552" t="s">
        <v>181</v>
      </c>
      <c r="E520" s="1553"/>
    </row>
    <row r="521" spans="1:5" ht="18.75">
      <c r="A521" s="1547" t="s">
        <v>1468</v>
      </c>
      <c r="B521" s="1570" t="s">
        <v>1828</v>
      </c>
      <c r="C521" s="1552" t="s">
        <v>181</v>
      </c>
      <c r="E521" s="1553"/>
    </row>
    <row r="522" spans="1:5" ht="19.5">
      <c r="A522" s="1547" t="s">
        <v>1469</v>
      </c>
      <c r="B522" s="1571" t="s">
        <v>1829</v>
      </c>
      <c r="C522" s="1552" t="s">
        <v>181</v>
      </c>
      <c r="E522" s="1553"/>
    </row>
    <row r="523" spans="1:5" ht="18.75">
      <c r="A523" s="1547" t="s">
        <v>1470</v>
      </c>
      <c r="B523" s="1570" t="s">
        <v>1830</v>
      </c>
      <c r="C523" s="1552" t="s">
        <v>181</v>
      </c>
      <c r="E523" s="1553"/>
    </row>
    <row r="524" spans="1:5" ht="18.75">
      <c r="A524" s="1547" t="s">
        <v>1471</v>
      </c>
      <c r="B524" s="1570" t="s">
        <v>1831</v>
      </c>
      <c r="C524" s="1552" t="s">
        <v>181</v>
      </c>
      <c r="E524" s="1553"/>
    </row>
    <row r="525" spans="1:5" ht="18.75">
      <c r="A525" s="1547" t="s">
        <v>1472</v>
      </c>
      <c r="B525" s="1570" t="s">
        <v>1832</v>
      </c>
      <c r="C525" s="1552" t="s">
        <v>181</v>
      </c>
      <c r="E525" s="1553"/>
    </row>
    <row r="526" spans="1:5" ht="18.75">
      <c r="A526" s="1547" t="s">
        <v>1473</v>
      </c>
      <c r="B526" s="1570" t="s">
        <v>1833</v>
      </c>
      <c r="C526" s="1552" t="s">
        <v>181</v>
      </c>
      <c r="E526" s="1553"/>
    </row>
    <row r="527" spans="1:5" ht="19.5" thickBot="1">
      <c r="A527" s="1547" t="s">
        <v>1474</v>
      </c>
      <c r="B527" s="1573" t="s">
        <v>1834</v>
      </c>
      <c r="C527" s="1552" t="s">
        <v>181</v>
      </c>
      <c r="E527" s="1553"/>
    </row>
    <row r="528" spans="1:5" ht="18.75">
      <c r="A528" s="1547" t="s">
        <v>1475</v>
      </c>
      <c r="B528" s="1569" t="s">
        <v>1835</v>
      </c>
      <c r="C528" s="1552" t="s">
        <v>181</v>
      </c>
      <c r="E528" s="1553"/>
    </row>
    <row r="529" spans="1:5" ht="18.75">
      <c r="A529" s="1547" t="s">
        <v>1476</v>
      </c>
      <c r="B529" s="1570" t="s">
        <v>1836</v>
      </c>
      <c r="C529" s="1552" t="s">
        <v>181</v>
      </c>
      <c r="E529" s="1553"/>
    </row>
    <row r="530" spans="1:5" ht="18.75">
      <c r="A530" s="1547" t="s">
        <v>1477</v>
      </c>
      <c r="B530" s="1570" t="s">
        <v>1837</v>
      </c>
      <c r="C530" s="1552" t="s">
        <v>181</v>
      </c>
      <c r="E530" s="1553"/>
    </row>
    <row r="531" spans="1:5" ht="18.75">
      <c r="A531" s="1547" t="s">
        <v>1478</v>
      </c>
      <c r="B531" s="1570" t="s">
        <v>1838</v>
      </c>
      <c r="C531" s="1552" t="s">
        <v>181</v>
      </c>
      <c r="E531" s="1553"/>
    </row>
    <row r="532" spans="1:5" ht="18.75">
      <c r="A532" s="1547" t="s">
        <v>1479</v>
      </c>
      <c r="B532" s="1570" t="s">
        <v>1839</v>
      </c>
      <c r="C532" s="1552" t="s">
        <v>181</v>
      </c>
      <c r="E532" s="1553"/>
    </row>
    <row r="533" spans="1:5" ht="18.75">
      <c r="A533" s="1547" t="s">
        <v>1480</v>
      </c>
      <c r="B533" s="1570" t="s">
        <v>1840</v>
      </c>
      <c r="C533" s="1552" t="s">
        <v>181</v>
      </c>
      <c r="E533" s="1553"/>
    </row>
    <row r="534" spans="1:5" ht="18.75">
      <c r="A534" s="1547" t="s">
        <v>1481</v>
      </c>
      <c r="B534" s="1570" t="s">
        <v>1841</v>
      </c>
      <c r="C534" s="1552" t="s">
        <v>181</v>
      </c>
      <c r="E534" s="1553"/>
    </row>
    <row r="535" spans="1:5" ht="18.75">
      <c r="A535" s="1547" t="s">
        <v>1482</v>
      </c>
      <c r="B535" s="1570" t="s">
        <v>1842</v>
      </c>
      <c r="C535" s="1552" t="s">
        <v>181</v>
      </c>
      <c r="E535" s="1553"/>
    </row>
    <row r="536" spans="1:5" ht="19.5">
      <c r="A536" s="1547" t="s">
        <v>1483</v>
      </c>
      <c r="B536" s="1571" t="s">
        <v>1843</v>
      </c>
      <c r="C536" s="1552" t="s">
        <v>181</v>
      </c>
      <c r="E536" s="1553"/>
    </row>
    <row r="537" spans="1:5" ht="18.75">
      <c r="A537" s="1547" t="s">
        <v>1484</v>
      </c>
      <c r="B537" s="1570" t="s">
        <v>1844</v>
      </c>
      <c r="C537" s="1552" t="s">
        <v>181</v>
      </c>
      <c r="E537" s="1553"/>
    </row>
    <row r="538" spans="1:5" ht="19.5" thickBot="1">
      <c r="A538" s="1547" t="s">
        <v>1485</v>
      </c>
      <c r="B538" s="1573" t="s">
        <v>1845</v>
      </c>
      <c r="C538" s="1552" t="s">
        <v>181</v>
      </c>
      <c r="E538" s="1553"/>
    </row>
    <row r="539" spans="1:5" ht="18.75">
      <c r="A539" s="1547" t="s">
        <v>1486</v>
      </c>
      <c r="B539" s="1569" t="s">
        <v>1846</v>
      </c>
      <c r="C539" s="1552" t="s">
        <v>181</v>
      </c>
      <c r="E539" s="1553"/>
    </row>
    <row r="540" spans="1:5" ht="18.75">
      <c r="A540" s="1547" t="s">
        <v>1487</v>
      </c>
      <c r="B540" s="1570" t="s">
        <v>1847</v>
      </c>
      <c r="C540" s="1552" t="s">
        <v>181</v>
      </c>
      <c r="E540" s="1553"/>
    </row>
    <row r="541" spans="1:5" ht="18.75">
      <c r="A541" s="1547" t="s">
        <v>1488</v>
      </c>
      <c r="B541" s="1570" t="s">
        <v>1848</v>
      </c>
      <c r="C541" s="1552" t="s">
        <v>181</v>
      </c>
      <c r="E541" s="1553"/>
    </row>
    <row r="542" spans="1:5" ht="18.75">
      <c r="A542" s="1547" t="s">
        <v>1489</v>
      </c>
      <c r="B542" s="1570" t="s">
        <v>1849</v>
      </c>
      <c r="C542" s="1552" t="s">
        <v>181</v>
      </c>
      <c r="E542" s="1553"/>
    </row>
    <row r="543" spans="1:5" ht="18.75">
      <c r="A543" s="1547" t="s">
        <v>1490</v>
      </c>
      <c r="B543" s="1570" t="s">
        <v>1850</v>
      </c>
      <c r="C543" s="1552" t="s">
        <v>181</v>
      </c>
      <c r="E543" s="1553"/>
    </row>
    <row r="544" spans="1:5" ht="19.5">
      <c r="A544" s="1547" t="s">
        <v>1491</v>
      </c>
      <c r="B544" s="1571" t="s">
        <v>1851</v>
      </c>
      <c r="C544" s="1552" t="s">
        <v>181</v>
      </c>
      <c r="E544" s="1553"/>
    </row>
    <row r="545" spans="1:5" ht="18.75">
      <c r="A545" s="1547" t="s">
        <v>1492</v>
      </c>
      <c r="B545" s="1570" t="s">
        <v>1852</v>
      </c>
      <c r="C545" s="1552" t="s">
        <v>181</v>
      </c>
      <c r="E545" s="1553"/>
    </row>
    <row r="546" spans="1:5" ht="18.75">
      <c r="A546" s="1547" t="s">
        <v>1493</v>
      </c>
      <c r="B546" s="1570" t="s">
        <v>1853</v>
      </c>
      <c r="C546" s="1552" t="s">
        <v>181</v>
      </c>
      <c r="E546" s="1553"/>
    </row>
    <row r="547" spans="1:5" ht="18.75">
      <c r="A547" s="1547" t="s">
        <v>1494</v>
      </c>
      <c r="B547" s="1570" t="s">
        <v>1854</v>
      </c>
      <c r="C547" s="1552" t="s">
        <v>181</v>
      </c>
      <c r="E547" s="1553"/>
    </row>
    <row r="548" spans="1:5" ht="18.75">
      <c r="A548" s="1547" t="s">
        <v>1495</v>
      </c>
      <c r="B548" s="1570" t="s">
        <v>1855</v>
      </c>
      <c r="C548" s="1552" t="s">
        <v>181</v>
      </c>
      <c r="E548" s="1553"/>
    </row>
    <row r="549" spans="1:5" ht="18.75">
      <c r="A549" s="1547" t="s">
        <v>1496</v>
      </c>
      <c r="B549" s="1575" t="s">
        <v>1856</v>
      </c>
      <c r="C549" s="1552" t="s">
        <v>181</v>
      </c>
      <c r="E549" s="1553"/>
    </row>
    <row r="550" spans="1:5" ht="19.5" thickBot="1">
      <c r="A550" s="1547" t="s">
        <v>1497</v>
      </c>
      <c r="B550" s="1573" t="s">
        <v>1857</v>
      </c>
      <c r="C550" s="1552" t="s">
        <v>181</v>
      </c>
      <c r="E550" s="1553"/>
    </row>
    <row r="551" spans="1:5" ht="18.75">
      <c r="A551" s="1547" t="s">
        <v>1498</v>
      </c>
      <c r="B551" s="1569" t="s">
        <v>1858</v>
      </c>
      <c r="C551" s="1552" t="s">
        <v>181</v>
      </c>
      <c r="E551" s="1553"/>
    </row>
    <row r="552" spans="1:5" ht="18.75">
      <c r="A552" s="1547" t="s">
        <v>1499</v>
      </c>
      <c r="B552" s="1570" t="s">
        <v>1859</v>
      </c>
      <c r="C552" s="1552" t="s">
        <v>181</v>
      </c>
      <c r="E552" s="1553"/>
    </row>
    <row r="553" spans="1:5" ht="18.75">
      <c r="A553" s="1547" t="s">
        <v>1500</v>
      </c>
      <c r="B553" s="1570" t="s">
        <v>1860</v>
      </c>
      <c r="C553" s="1552" t="s">
        <v>181</v>
      </c>
      <c r="E553" s="1553"/>
    </row>
    <row r="554" spans="1:5" ht="19.5">
      <c r="A554" s="1547" t="s">
        <v>1501</v>
      </c>
      <c r="B554" s="1571" t="s">
        <v>1861</v>
      </c>
      <c r="C554" s="1552" t="s">
        <v>181</v>
      </c>
      <c r="E554" s="1553"/>
    </row>
    <row r="555" spans="1:5" ht="18.75">
      <c r="A555" s="1547" t="s">
        <v>1502</v>
      </c>
      <c r="B555" s="1570" t="s">
        <v>1862</v>
      </c>
      <c r="C555" s="1552" t="s">
        <v>181</v>
      </c>
      <c r="E555" s="1553"/>
    </row>
    <row r="556" spans="1:5" ht="19.5" thickBot="1">
      <c r="A556" s="1547" t="s">
        <v>1503</v>
      </c>
      <c r="B556" s="1573" t="s">
        <v>1863</v>
      </c>
      <c r="C556" s="1552" t="s">
        <v>181</v>
      </c>
      <c r="E556" s="1553"/>
    </row>
    <row r="557" spans="1:5" ht="18.75">
      <c r="A557" s="1547" t="s">
        <v>1504</v>
      </c>
      <c r="B557" s="1576" t="s">
        <v>1864</v>
      </c>
      <c r="C557" s="1552" t="s">
        <v>181</v>
      </c>
      <c r="E557" s="1553"/>
    </row>
    <row r="558" spans="1:5" ht="18.75">
      <c r="A558" s="1547" t="s">
        <v>1505</v>
      </c>
      <c r="B558" s="1570" t="s">
        <v>1865</v>
      </c>
      <c r="C558" s="1552" t="s">
        <v>181</v>
      </c>
      <c r="E558" s="1553"/>
    </row>
    <row r="559" spans="1:5" ht="18.75">
      <c r="A559" s="1547" t="s">
        <v>1506</v>
      </c>
      <c r="B559" s="1570" t="s">
        <v>1866</v>
      </c>
      <c r="C559" s="1552" t="s">
        <v>181</v>
      </c>
      <c r="E559" s="1553"/>
    </row>
    <row r="560" spans="1:5" ht="18.75">
      <c r="A560" s="1547" t="s">
        <v>1507</v>
      </c>
      <c r="B560" s="1570" t="s">
        <v>1867</v>
      </c>
      <c r="C560" s="1552" t="s">
        <v>181</v>
      </c>
      <c r="E560" s="1553"/>
    </row>
    <row r="561" spans="1:5" ht="18.75">
      <c r="A561" s="1547" t="s">
        <v>1508</v>
      </c>
      <c r="B561" s="1570" t="s">
        <v>1868</v>
      </c>
      <c r="C561" s="1552" t="s">
        <v>181</v>
      </c>
      <c r="E561" s="1553"/>
    </row>
    <row r="562" spans="1:5" ht="18.75">
      <c r="A562" s="1547" t="s">
        <v>1509</v>
      </c>
      <c r="B562" s="1570" t="s">
        <v>1869</v>
      </c>
      <c r="C562" s="1552" t="s">
        <v>181</v>
      </c>
      <c r="E562" s="1553"/>
    </row>
    <row r="563" spans="1:5" ht="18.75">
      <c r="A563" s="1547" t="s">
        <v>1510</v>
      </c>
      <c r="B563" s="1570" t="s">
        <v>1870</v>
      </c>
      <c r="C563" s="1552" t="s">
        <v>181</v>
      </c>
      <c r="E563" s="1553"/>
    </row>
    <row r="564" spans="1:5" ht="19.5">
      <c r="A564" s="1547" t="s">
        <v>1511</v>
      </c>
      <c r="B564" s="1571" t="s">
        <v>1871</v>
      </c>
      <c r="C564" s="1552" t="s">
        <v>181</v>
      </c>
      <c r="E564" s="1553"/>
    </row>
    <row r="565" spans="1:5" ht="18.75">
      <c r="A565" s="1547" t="s">
        <v>1512</v>
      </c>
      <c r="B565" s="1570" t="s">
        <v>1872</v>
      </c>
      <c r="C565" s="1552" t="s">
        <v>181</v>
      </c>
      <c r="E565" s="1553"/>
    </row>
    <row r="566" spans="1:5" ht="18.75">
      <c r="A566" s="1547" t="s">
        <v>1513</v>
      </c>
      <c r="B566" s="1570" t="s">
        <v>1873</v>
      </c>
      <c r="C566" s="1552" t="s">
        <v>181</v>
      </c>
      <c r="E566" s="1553"/>
    </row>
    <row r="567" spans="1:5" ht="19.5" thickBot="1">
      <c r="A567" s="1547" t="s">
        <v>1514</v>
      </c>
      <c r="B567" s="1573" t="s">
        <v>1874</v>
      </c>
      <c r="C567" s="1552" t="s">
        <v>181</v>
      </c>
      <c r="E567" s="1553"/>
    </row>
    <row r="568" spans="1:5" ht="18.75">
      <c r="A568" s="1547" t="s">
        <v>1515</v>
      </c>
      <c r="B568" s="1576" t="s">
        <v>1875</v>
      </c>
      <c r="C568" s="1552" t="s">
        <v>181</v>
      </c>
      <c r="E568" s="1553"/>
    </row>
    <row r="569" spans="1:5" ht="18.75">
      <c r="A569" s="1547" t="s">
        <v>1516</v>
      </c>
      <c r="B569" s="1570" t="s">
        <v>1876</v>
      </c>
      <c r="C569" s="1552" t="s">
        <v>181</v>
      </c>
      <c r="E569" s="1553"/>
    </row>
    <row r="570" spans="1:5" ht="18.75">
      <c r="A570" s="1547" t="s">
        <v>1517</v>
      </c>
      <c r="B570" s="1570" t="s">
        <v>1877</v>
      </c>
      <c r="C570" s="1552" t="s">
        <v>181</v>
      </c>
      <c r="E570" s="1553"/>
    </row>
    <row r="571" spans="1:5" ht="18.75">
      <c r="A571" s="1547" t="s">
        <v>1518</v>
      </c>
      <c r="B571" s="1570" t="s">
        <v>1878</v>
      </c>
      <c r="C571" s="1552" t="s">
        <v>181</v>
      </c>
      <c r="E571" s="1553"/>
    </row>
    <row r="572" spans="1:5" ht="18.75">
      <c r="A572" s="1547" t="s">
        <v>1519</v>
      </c>
      <c r="B572" s="1570" t="s">
        <v>1879</v>
      </c>
      <c r="C572" s="1552" t="s">
        <v>181</v>
      </c>
      <c r="E572" s="1553"/>
    </row>
    <row r="573" spans="1:5" ht="18.75">
      <c r="A573" s="1547" t="s">
        <v>1520</v>
      </c>
      <c r="B573" s="1570" t="s">
        <v>1880</v>
      </c>
      <c r="C573" s="1552" t="s">
        <v>181</v>
      </c>
      <c r="E573" s="1553"/>
    </row>
    <row r="574" spans="1:5" ht="18.75">
      <c r="A574" s="1547" t="s">
        <v>1521</v>
      </c>
      <c r="B574" s="1570" t="s">
        <v>1881</v>
      </c>
      <c r="C574" s="1552" t="s">
        <v>181</v>
      </c>
      <c r="E574" s="1553"/>
    </row>
    <row r="575" spans="1:5" ht="18.75">
      <c r="A575" s="1547" t="s">
        <v>1522</v>
      </c>
      <c r="B575" s="1570" t="s">
        <v>1882</v>
      </c>
      <c r="C575" s="1552" t="s">
        <v>181</v>
      </c>
      <c r="E575" s="1553"/>
    </row>
    <row r="576" spans="1:5" ht="19.5">
      <c r="A576" s="1547" t="s">
        <v>1523</v>
      </c>
      <c r="B576" s="1571" t="s">
        <v>1883</v>
      </c>
      <c r="C576" s="1552" t="s">
        <v>181</v>
      </c>
      <c r="E576" s="1553"/>
    </row>
    <row r="577" spans="1:5" ht="18.75">
      <c r="A577" s="1547" t="s">
        <v>1524</v>
      </c>
      <c r="B577" s="1570" t="s">
        <v>1884</v>
      </c>
      <c r="C577" s="1552" t="s">
        <v>181</v>
      </c>
      <c r="E577" s="1553"/>
    </row>
    <row r="578" spans="1:5" ht="18.75">
      <c r="A578" s="1547" t="s">
        <v>1525</v>
      </c>
      <c r="B578" s="1570" t="s">
        <v>1885</v>
      </c>
      <c r="C578" s="1552" t="s">
        <v>181</v>
      </c>
      <c r="E578" s="1553"/>
    </row>
    <row r="579" spans="1:5" ht="18.75">
      <c r="A579" s="1547" t="s">
        <v>1526</v>
      </c>
      <c r="B579" s="1570" t="s">
        <v>1886</v>
      </c>
      <c r="C579" s="1552" t="s">
        <v>181</v>
      </c>
      <c r="E579" s="1553"/>
    </row>
    <row r="580" spans="1:5" ht="18.75">
      <c r="A580" s="1547" t="s">
        <v>1527</v>
      </c>
      <c r="B580" s="1570" t="s">
        <v>1887</v>
      </c>
      <c r="C580" s="1552" t="s">
        <v>181</v>
      </c>
      <c r="E580" s="1553"/>
    </row>
    <row r="581" spans="1:5" ht="18.75">
      <c r="A581" s="1547" t="s">
        <v>1528</v>
      </c>
      <c r="B581" s="1570" t="s">
        <v>1888</v>
      </c>
      <c r="C581" s="1552" t="s">
        <v>181</v>
      </c>
      <c r="E581" s="1553"/>
    </row>
    <row r="582" spans="1:5" ht="18.75">
      <c r="A582" s="1547" t="s">
        <v>1529</v>
      </c>
      <c r="B582" s="1570" t="s">
        <v>1889</v>
      </c>
      <c r="C582" s="1552" t="s">
        <v>181</v>
      </c>
      <c r="E582" s="1553"/>
    </row>
    <row r="583" spans="1:5" ht="18.75">
      <c r="A583" s="1547" t="s">
        <v>1530</v>
      </c>
      <c r="B583" s="1570" t="s">
        <v>1890</v>
      </c>
      <c r="C583" s="1552" t="s">
        <v>181</v>
      </c>
      <c r="E583" s="1553"/>
    </row>
    <row r="584" spans="1:5" ht="18.75">
      <c r="A584" s="1547" t="s">
        <v>1531</v>
      </c>
      <c r="B584" s="1570" t="s">
        <v>1891</v>
      </c>
      <c r="C584" s="1552" t="s">
        <v>181</v>
      </c>
      <c r="E584" s="1553"/>
    </row>
    <row r="585" spans="1:5" ht="19.5" thickBot="1">
      <c r="A585" s="1547" t="s">
        <v>1532</v>
      </c>
      <c r="B585" s="1577" t="s">
        <v>1892</v>
      </c>
      <c r="C585" s="1552" t="s">
        <v>181</v>
      </c>
      <c r="E585" s="1553"/>
    </row>
    <row r="586" spans="1:5" ht="18.75">
      <c r="A586" s="1547" t="s">
        <v>1533</v>
      </c>
      <c r="B586" s="1569" t="s">
        <v>1893</v>
      </c>
      <c r="C586" s="1552" t="s">
        <v>181</v>
      </c>
      <c r="E586" s="1553"/>
    </row>
    <row r="587" spans="1:5" ht="18.75">
      <c r="A587" s="1547" t="s">
        <v>1534</v>
      </c>
      <c r="B587" s="1570" t="s">
        <v>1894</v>
      </c>
      <c r="C587" s="1552" t="s">
        <v>181</v>
      </c>
      <c r="E587" s="1553"/>
    </row>
    <row r="588" spans="1:5" ht="18.75">
      <c r="A588" s="1547" t="s">
        <v>1535</v>
      </c>
      <c r="B588" s="1570" t="s">
        <v>1895</v>
      </c>
      <c r="C588" s="1552" t="s">
        <v>181</v>
      </c>
      <c r="E588" s="1553"/>
    </row>
    <row r="589" spans="1:5" ht="18.75">
      <c r="A589" s="1547" t="s">
        <v>1536</v>
      </c>
      <c r="B589" s="1570" t="s">
        <v>1896</v>
      </c>
      <c r="C589" s="1552" t="s">
        <v>181</v>
      </c>
      <c r="E589" s="1553"/>
    </row>
    <row r="590" spans="1:5" ht="19.5">
      <c r="A590" s="1547" t="s">
        <v>1537</v>
      </c>
      <c r="B590" s="1571" t="s">
        <v>1897</v>
      </c>
      <c r="C590" s="1552" t="s">
        <v>181</v>
      </c>
      <c r="E590" s="1553"/>
    </row>
    <row r="591" spans="1:5" ht="18.75">
      <c r="A591" s="1547" t="s">
        <v>1538</v>
      </c>
      <c r="B591" s="1570" t="s">
        <v>1898</v>
      </c>
      <c r="C591" s="1552" t="s">
        <v>181</v>
      </c>
      <c r="E591" s="1553"/>
    </row>
    <row r="592" spans="1:5" ht="19.5" thickBot="1">
      <c r="A592" s="1547" t="s">
        <v>1539</v>
      </c>
      <c r="B592" s="1573" t="s">
        <v>1899</v>
      </c>
      <c r="C592" s="1552" t="s">
        <v>181</v>
      </c>
      <c r="E592" s="1553"/>
    </row>
    <row r="593" spans="1:5" ht="18.75">
      <c r="A593" s="1547" t="s">
        <v>1540</v>
      </c>
      <c r="B593" s="1569" t="s">
        <v>1900</v>
      </c>
      <c r="C593" s="1552" t="s">
        <v>181</v>
      </c>
      <c r="E593" s="1553"/>
    </row>
    <row r="594" spans="1:5" ht="18.75">
      <c r="A594" s="1547" t="s">
        <v>1541</v>
      </c>
      <c r="B594" s="1570" t="s">
        <v>1759</v>
      </c>
      <c r="C594" s="1552" t="s">
        <v>181</v>
      </c>
      <c r="E594" s="1553"/>
    </row>
    <row r="595" spans="1:5" ht="18.75">
      <c r="A595" s="1547" t="s">
        <v>1542</v>
      </c>
      <c r="B595" s="1570" t="s">
        <v>1901</v>
      </c>
      <c r="C595" s="1552" t="s">
        <v>181</v>
      </c>
      <c r="E595" s="1553"/>
    </row>
    <row r="596" spans="1:5" ht="18.75">
      <c r="A596" s="1547" t="s">
        <v>1543</v>
      </c>
      <c r="B596" s="1570" t="s">
        <v>1902</v>
      </c>
      <c r="C596" s="1552" t="s">
        <v>181</v>
      </c>
      <c r="E596" s="1553"/>
    </row>
    <row r="597" spans="1:5" ht="18.75">
      <c r="A597" s="1547" t="s">
        <v>1544</v>
      </c>
      <c r="B597" s="1570" t="s">
        <v>1903</v>
      </c>
      <c r="C597" s="1552" t="s">
        <v>181</v>
      </c>
      <c r="E597" s="1553"/>
    </row>
    <row r="598" spans="1:5" ht="19.5">
      <c r="A598" s="1547" t="s">
        <v>1545</v>
      </c>
      <c r="B598" s="1571" t="s">
        <v>1904</v>
      </c>
      <c r="C598" s="1552" t="s">
        <v>181</v>
      </c>
      <c r="E598" s="1553"/>
    </row>
    <row r="599" spans="1:5" ht="18.75">
      <c r="A599" s="1547" t="s">
        <v>1546</v>
      </c>
      <c r="B599" s="1570" t="s">
        <v>1905</v>
      </c>
      <c r="C599" s="1552" t="s">
        <v>181</v>
      </c>
      <c r="E599" s="1553"/>
    </row>
    <row r="600" spans="1:5" ht="19.5" thickBot="1">
      <c r="A600" s="1547" t="s">
        <v>1547</v>
      </c>
      <c r="B600" s="1573" t="s">
        <v>1906</v>
      </c>
      <c r="C600" s="1552" t="s">
        <v>181</v>
      </c>
      <c r="E600" s="1553"/>
    </row>
    <row r="601" spans="1:5" ht="18.75">
      <c r="A601" s="1547" t="s">
        <v>1548</v>
      </c>
      <c r="B601" s="1569" t="s">
        <v>1907</v>
      </c>
      <c r="C601" s="1552" t="s">
        <v>181</v>
      </c>
      <c r="E601" s="1553"/>
    </row>
    <row r="602" spans="1:5" ht="18.75">
      <c r="A602" s="1547" t="s">
        <v>1549</v>
      </c>
      <c r="B602" s="1570" t="s">
        <v>1908</v>
      </c>
      <c r="C602" s="1552" t="s">
        <v>181</v>
      </c>
      <c r="E602" s="1553"/>
    </row>
    <row r="603" spans="1:5" ht="18.75">
      <c r="A603" s="1547" t="s">
        <v>1550</v>
      </c>
      <c r="B603" s="1570" t="s">
        <v>1909</v>
      </c>
      <c r="C603" s="1552" t="s">
        <v>181</v>
      </c>
      <c r="E603" s="1553"/>
    </row>
    <row r="604" spans="1:5" ht="18.75">
      <c r="A604" s="1547" t="s">
        <v>1551</v>
      </c>
      <c r="B604" s="1570" t="s">
        <v>1910</v>
      </c>
      <c r="C604" s="1552" t="s">
        <v>181</v>
      </c>
      <c r="E604" s="1553"/>
    </row>
    <row r="605" spans="1:5" ht="19.5">
      <c r="A605" s="1547" t="s">
        <v>1552</v>
      </c>
      <c r="B605" s="1571" t="s">
        <v>1911</v>
      </c>
      <c r="C605" s="1552" t="s">
        <v>181</v>
      </c>
      <c r="E605" s="1553"/>
    </row>
    <row r="606" spans="1:5" ht="18.75">
      <c r="A606" s="1547" t="s">
        <v>1553</v>
      </c>
      <c r="B606" s="1570" t="s">
        <v>1912</v>
      </c>
      <c r="C606" s="1552" t="s">
        <v>181</v>
      </c>
      <c r="E606" s="1553"/>
    </row>
    <row r="607" spans="1:5" ht="19.5" thickBot="1">
      <c r="A607" s="1547" t="s">
        <v>1554</v>
      </c>
      <c r="B607" s="1573" t="s">
        <v>1913</v>
      </c>
      <c r="C607" s="1552" t="s">
        <v>181</v>
      </c>
      <c r="E607" s="1553"/>
    </row>
    <row r="608" spans="1:5" ht="18.75">
      <c r="A608" s="1547" t="s">
        <v>1555</v>
      </c>
      <c r="B608" s="1569" t="s">
        <v>1914</v>
      </c>
      <c r="C608" s="1552" t="s">
        <v>181</v>
      </c>
      <c r="E608" s="1553"/>
    </row>
    <row r="609" spans="1:5" ht="18.75">
      <c r="A609" s="1547" t="s">
        <v>1556</v>
      </c>
      <c r="B609" s="1570" t="s">
        <v>1915</v>
      </c>
      <c r="C609" s="1552" t="s">
        <v>181</v>
      </c>
      <c r="E609" s="1553"/>
    </row>
    <row r="610" spans="1:5" ht="19.5">
      <c r="A610" s="1547" t="s">
        <v>1557</v>
      </c>
      <c r="B610" s="1571" t="s">
        <v>1916</v>
      </c>
      <c r="C610" s="1552" t="s">
        <v>181</v>
      </c>
      <c r="E610" s="1553"/>
    </row>
    <row r="611" spans="1:5" ht="19.5" thickBot="1">
      <c r="A611" s="1547" t="s">
        <v>1558</v>
      </c>
      <c r="B611" s="1573" t="s">
        <v>1917</v>
      </c>
      <c r="C611" s="1552" t="s">
        <v>181</v>
      </c>
      <c r="E611" s="1553"/>
    </row>
    <row r="612" spans="1:5" ht="18.75">
      <c r="A612" s="1547" t="s">
        <v>1559</v>
      </c>
      <c r="B612" s="1569" t="s">
        <v>1918</v>
      </c>
      <c r="C612" s="1552" t="s">
        <v>181</v>
      </c>
      <c r="E612" s="1553"/>
    </row>
    <row r="613" spans="1:5" ht="18.75">
      <c r="A613" s="1547" t="s">
        <v>1560</v>
      </c>
      <c r="B613" s="1570" t="s">
        <v>1919</v>
      </c>
      <c r="C613" s="1552" t="s">
        <v>181</v>
      </c>
      <c r="E613" s="1553"/>
    </row>
    <row r="614" spans="1:5" ht="18.75">
      <c r="A614" s="1547" t="s">
        <v>1561</v>
      </c>
      <c r="B614" s="1570" t="s">
        <v>1920</v>
      </c>
      <c r="C614" s="1552" t="s">
        <v>181</v>
      </c>
      <c r="E614" s="1553"/>
    </row>
    <row r="615" spans="1:5" ht="18.75">
      <c r="A615" s="1547" t="s">
        <v>1562</v>
      </c>
      <c r="B615" s="1570" t="s">
        <v>1921</v>
      </c>
      <c r="C615" s="1552" t="s">
        <v>181</v>
      </c>
      <c r="E615" s="1553"/>
    </row>
    <row r="616" spans="1:5" ht="18.75">
      <c r="A616" s="1547" t="s">
        <v>1563</v>
      </c>
      <c r="B616" s="1570" t="s">
        <v>1922</v>
      </c>
      <c r="C616" s="1552" t="s">
        <v>181</v>
      </c>
      <c r="E616" s="1553"/>
    </row>
    <row r="617" spans="1:5" ht="18.75">
      <c r="A617" s="1547" t="s">
        <v>1564</v>
      </c>
      <c r="B617" s="1570" t="s">
        <v>1923</v>
      </c>
      <c r="C617" s="1552" t="s">
        <v>181</v>
      </c>
      <c r="E617" s="1553"/>
    </row>
    <row r="618" spans="1:5" ht="18.75">
      <c r="A618" s="1547" t="s">
        <v>1565</v>
      </c>
      <c r="B618" s="1570" t="s">
        <v>1924</v>
      </c>
      <c r="C618" s="1552" t="s">
        <v>181</v>
      </c>
      <c r="E618" s="1553"/>
    </row>
    <row r="619" spans="1:5" ht="18.75">
      <c r="A619" s="1547" t="s">
        <v>1566</v>
      </c>
      <c r="B619" s="1570" t="s">
        <v>1925</v>
      </c>
      <c r="C619" s="1552" t="s">
        <v>181</v>
      </c>
      <c r="E619" s="1553"/>
    </row>
    <row r="620" spans="1:5" ht="19.5">
      <c r="A620" s="1547" t="s">
        <v>1567</v>
      </c>
      <c r="B620" s="1571" t="s">
        <v>1926</v>
      </c>
      <c r="C620" s="1552" t="s">
        <v>181</v>
      </c>
      <c r="E620" s="1553"/>
    </row>
    <row r="621" spans="1:5" ht="19.5" thickBot="1">
      <c r="A621" s="1547" t="s">
        <v>1568</v>
      </c>
      <c r="B621" s="1573" t="s">
        <v>1927</v>
      </c>
      <c r="C621" s="1552" t="s">
        <v>181</v>
      </c>
      <c r="E621" s="1553"/>
    </row>
    <row r="622" spans="1:5" ht="18.75">
      <c r="A622" s="1547" t="s">
        <v>1569</v>
      </c>
      <c r="B622" s="1569" t="s">
        <v>319</v>
      </c>
      <c r="C622" s="1552" t="s">
        <v>181</v>
      </c>
      <c r="E622" s="1553"/>
    </row>
    <row r="623" spans="1:5" ht="18.75">
      <c r="A623" s="1547" t="s">
        <v>1570</v>
      </c>
      <c r="B623" s="1570" t="s">
        <v>320</v>
      </c>
      <c r="C623" s="1552" t="s">
        <v>181</v>
      </c>
      <c r="E623" s="1553"/>
    </row>
    <row r="624" spans="1:5" ht="18.75">
      <c r="A624" s="1547" t="s">
        <v>1571</v>
      </c>
      <c r="B624" s="1570" t="s">
        <v>321</v>
      </c>
      <c r="C624" s="1552" t="s">
        <v>181</v>
      </c>
      <c r="E624" s="1553"/>
    </row>
    <row r="625" spans="1:5" ht="18.75">
      <c r="A625" s="1547" t="s">
        <v>1572</v>
      </c>
      <c r="B625" s="1570" t="s">
        <v>322</v>
      </c>
      <c r="C625" s="1552" t="s">
        <v>181</v>
      </c>
      <c r="E625" s="1553"/>
    </row>
    <row r="626" spans="1:5" ht="18.75">
      <c r="A626" s="1547" t="s">
        <v>1573</v>
      </c>
      <c r="B626" s="1570" t="s">
        <v>323</v>
      </c>
      <c r="C626" s="1552" t="s">
        <v>181</v>
      </c>
      <c r="E626" s="1553"/>
    </row>
    <row r="627" spans="1:5" ht="18.75">
      <c r="A627" s="1547" t="s">
        <v>1574</v>
      </c>
      <c r="B627" s="1570" t="s">
        <v>324</v>
      </c>
      <c r="C627" s="1552" t="s">
        <v>181</v>
      </c>
      <c r="E627" s="1553"/>
    </row>
    <row r="628" spans="1:5" ht="18.75">
      <c r="A628" s="1547" t="s">
        <v>1575</v>
      </c>
      <c r="B628" s="1570" t="s">
        <v>325</v>
      </c>
      <c r="C628" s="1552" t="s">
        <v>181</v>
      </c>
      <c r="E628" s="1553"/>
    </row>
    <row r="629" spans="1:5" ht="18.75">
      <c r="A629" s="1547" t="s">
        <v>1576</v>
      </c>
      <c r="B629" s="1570" t="s">
        <v>326</v>
      </c>
      <c r="C629" s="1552" t="s">
        <v>181</v>
      </c>
      <c r="E629" s="1553"/>
    </row>
    <row r="630" spans="1:5" ht="18.75">
      <c r="A630" s="1547" t="s">
        <v>1577</v>
      </c>
      <c r="B630" s="1570" t="s">
        <v>756</v>
      </c>
      <c r="C630" s="1552" t="s">
        <v>181</v>
      </c>
      <c r="E630" s="1553"/>
    </row>
    <row r="631" spans="1:5" ht="18.75">
      <c r="A631" s="1547" t="s">
        <v>1578</v>
      </c>
      <c r="B631" s="1570" t="s">
        <v>757</v>
      </c>
      <c r="C631" s="1552" t="s">
        <v>181</v>
      </c>
      <c r="E631" s="1553"/>
    </row>
    <row r="632" spans="1:5" ht="18.75">
      <c r="A632" s="1547" t="s">
        <v>1579</v>
      </c>
      <c r="B632" s="1570" t="s">
        <v>758</v>
      </c>
      <c r="C632" s="1552" t="s">
        <v>181</v>
      </c>
      <c r="E632" s="1553"/>
    </row>
    <row r="633" spans="1:5" ht="18.75">
      <c r="A633" s="1547" t="s">
        <v>1580</v>
      </c>
      <c r="B633" s="1570" t="s">
        <v>759</v>
      </c>
      <c r="C633" s="1552" t="s">
        <v>181</v>
      </c>
      <c r="E633" s="1553"/>
    </row>
    <row r="634" spans="1:5" ht="18.75">
      <c r="A634" s="1547" t="s">
        <v>1581</v>
      </c>
      <c r="B634" s="1570" t="s">
        <v>760</v>
      </c>
      <c r="C634" s="1552" t="s">
        <v>181</v>
      </c>
      <c r="E634" s="1553"/>
    </row>
    <row r="635" spans="1:5" ht="18.75">
      <c r="A635" s="1547" t="s">
        <v>1582</v>
      </c>
      <c r="B635" s="1570" t="s">
        <v>761</v>
      </c>
      <c r="C635" s="1552" t="s">
        <v>181</v>
      </c>
      <c r="E635" s="1553"/>
    </row>
    <row r="636" spans="1:5" ht="18.75">
      <c r="A636" s="1547" t="s">
        <v>1583</v>
      </c>
      <c r="B636" s="1570" t="s">
        <v>762</v>
      </c>
      <c r="C636" s="1552" t="s">
        <v>181</v>
      </c>
      <c r="E636" s="1553"/>
    </row>
    <row r="637" spans="1:5" ht="18.75">
      <c r="A637" s="1547" t="s">
        <v>1584</v>
      </c>
      <c r="B637" s="1570" t="s">
        <v>763</v>
      </c>
      <c r="C637" s="1552" t="s">
        <v>181</v>
      </c>
      <c r="E637" s="1553"/>
    </row>
    <row r="638" spans="1:5" ht="18.75">
      <c r="A638" s="1547" t="s">
        <v>1585</v>
      </c>
      <c r="B638" s="1570" t="s">
        <v>764</v>
      </c>
      <c r="C638" s="1552" t="s">
        <v>181</v>
      </c>
      <c r="E638" s="1553"/>
    </row>
    <row r="639" spans="1:5" ht="18.75">
      <c r="A639" s="1547" t="s">
        <v>1586</v>
      </c>
      <c r="B639" s="1570" t="s">
        <v>765</v>
      </c>
      <c r="C639" s="1552" t="s">
        <v>181</v>
      </c>
      <c r="E639" s="1553"/>
    </row>
    <row r="640" spans="1:5" ht="18.75">
      <c r="A640" s="1547" t="s">
        <v>1587</v>
      </c>
      <c r="B640" s="1570" t="s">
        <v>766</v>
      </c>
      <c r="C640" s="1552" t="s">
        <v>181</v>
      </c>
      <c r="E640" s="1553"/>
    </row>
    <row r="641" spans="1:5" ht="18.75">
      <c r="A641" s="1547" t="s">
        <v>1588</v>
      </c>
      <c r="B641" s="1570" t="s">
        <v>767</v>
      </c>
      <c r="C641" s="1552" t="s">
        <v>181</v>
      </c>
      <c r="E641" s="1553"/>
    </row>
    <row r="642" spans="1:5" ht="18.75">
      <c r="A642" s="1547" t="s">
        <v>1589</v>
      </c>
      <c r="B642" s="1570" t="s">
        <v>768</v>
      </c>
      <c r="C642" s="1552" t="s">
        <v>181</v>
      </c>
      <c r="E642" s="1553"/>
    </row>
    <row r="643" spans="1:5" ht="18.75">
      <c r="A643" s="1547" t="s">
        <v>1590</v>
      </c>
      <c r="B643" s="1570" t="s">
        <v>769</v>
      </c>
      <c r="C643" s="1552" t="s">
        <v>181</v>
      </c>
      <c r="E643" s="1553"/>
    </row>
    <row r="644" spans="1:5" ht="18.75">
      <c r="A644" s="1547" t="s">
        <v>1591</v>
      </c>
      <c r="B644" s="1570" t="s">
        <v>770</v>
      </c>
      <c r="C644" s="1552" t="s">
        <v>181</v>
      </c>
      <c r="E644" s="1553"/>
    </row>
    <row r="645" spans="1:5" ht="18.75">
      <c r="A645" s="1547" t="s">
        <v>1592</v>
      </c>
      <c r="B645" s="1570" t="s">
        <v>771</v>
      </c>
      <c r="C645" s="1552" t="s">
        <v>181</v>
      </c>
      <c r="E645" s="1553"/>
    </row>
    <row r="646" spans="1:5" ht="20.25" thickBot="1">
      <c r="A646" s="1547" t="s">
        <v>1593</v>
      </c>
      <c r="B646" s="1578" t="s">
        <v>772</v>
      </c>
      <c r="C646" s="1552" t="s">
        <v>181</v>
      </c>
      <c r="E646" s="1553"/>
    </row>
    <row r="647" spans="1:5" ht="18.75">
      <c r="A647" s="1547" t="s">
        <v>1594</v>
      </c>
      <c r="B647" s="1569" t="s">
        <v>1928</v>
      </c>
      <c r="C647" s="1552" t="s">
        <v>181</v>
      </c>
      <c r="E647" s="1553"/>
    </row>
    <row r="648" spans="1:5" ht="18.75">
      <c r="A648" s="1547" t="s">
        <v>1595</v>
      </c>
      <c r="B648" s="1570" t="s">
        <v>1929</v>
      </c>
      <c r="C648" s="1552" t="s">
        <v>181</v>
      </c>
      <c r="E648" s="1553"/>
    </row>
    <row r="649" spans="1:5" ht="18.75">
      <c r="A649" s="1547" t="s">
        <v>1596</v>
      </c>
      <c r="B649" s="1570" t="s">
        <v>1930</v>
      </c>
      <c r="C649" s="1552" t="s">
        <v>181</v>
      </c>
      <c r="E649" s="1553"/>
    </row>
    <row r="650" spans="1:5" ht="18.75">
      <c r="A650" s="1547" t="s">
        <v>1597</v>
      </c>
      <c r="B650" s="1570" t="s">
        <v>1931</v>
      </c>
      <c r="C650" s="1552" t="s">
        <v>181</v>
      </c>
      <c r="E650" s="1553"/>
    </row>
    <row r="651" spans="1:5" ht="18.75">
      <c r="A651" s="1547" t="s">
        <v>1598</v>
      </c>
      <c r="B651" s="1570" t="s">
        <v>1932</v>
      </c>
      <c r="C651" s="1552" t="s">
        <v>181</v>
      </c>
      <c r="E651" s="1553"/>
    </row>
    <row r="652" spans="1:5" ht="18.75">
      <c r="A652" s="1547" t="s">
        <v>1599</v>
      </c>
      <c r="B652" s="1570" t="s">
        <v>1933</v>
      </c>
      <c r="C652" s="1552" t="s">
        <v>181</v>
      </c>
      <c r="E652" s="1553"/>
    </row>
    <row r="653" spans="1:5" ht="18.75">
      <c r="A653" s="1547" t="s">
        <v>1600</v>
      </c>
      <c r="B653" s="1570" t="s">
        <v>1934</v>
      </c>
      <c r="C653" s="1552" t="s">
        <v>181</v>
      </c>
      <c r="E653" s="1553"/>
    </row>
    <row r="654" spans="1:5" ht="18.75">
      <c r="A654" s="1547" t="s">
        <v>1601</v>
      </c>
      <c r="B654" s="1570" t="s">
        <v>1935</v>
      </c>
      <c r="C654" s="1552" t="s">
        <v>181</v>
      </c>
      <c r="E654" s="1553"/>
    </row>
    <row r="655" spans="1:5" ht="18.75">
      <c r="A655" s="1547" t="s">
        <v>1602</v>
      </c>
      <c r="B655" s="1570" t="s">
        <v>1936</v>
      </c>
      <c r="C655" s="1552" t="s">
        <v>181</v>
      </c>
      <c r="E655" s="1553"/>
    </row>
    <row r="656" spans="1:5" ht="18.75">
      <c r="A656" s="1547" t="s">
        <v>1603</v>
      </c>
      <c r="B656" s="1570" t="s">
        <v>1937</v>
      </c>
      <c r="C656" s="1552" t="s">
        <v>181</v>
      </c>
      <c r="E656" s="1553"/>
    </row>
    <row r="657" spans="1:5" ht="18.75">
      <c r="A657" s="1547" t="s">
        <v>1604</v>
      </c>
      <c r="B657" s="1570" t="s">
        <v>1938</v>
      </c>
      <c r="C657" s="1552" t="s">
        <v>181</v>
      </c>
      <c r="E657" s="1553"/>
    </row>
    <row r="658" spans="1:5" ht="18.75">
      <c r="A658" s="1547" t="s">
        <v>1605</v>
      </c>
      <c r="B658" s="1570" t="s">
        <v>1939</v>
      </c>
      <c r="C658" s="1552" t="s">
        <v>181</v>
      </c>
      <c r="E658" s="1553"/>
    </row>
    <row r="659" spans="1:5" ht="18.75">
      <c r="A659" s="1547" t="s">
        <v>1606</v>
      </c>
      <c r="B659" s="1570" t="s">
        <v>1940</v>
      </c>
      <c r="C659" s="1552" t="s">
        <v>181</v>
      </c>
      <c r="E659" s="1553"/>
    </row>
    <row r="660" spans="1:5" ht="18.75">
      <c r="A660" s="1547" t="s">
        <v>1607</v>
      </c>
      <c r="B660" s="1570" t="s">
        <v>1941</v>
      </c>
      <c r="C660" s="1552" t="s">
        <v>181</v>
      </c>
      <c r="E660" s="1553"/>
    </row>
    <row r="661" spans="1:5" ht="18.75">
      <c r="A661" s="1547" t="s">
        <v>1608</v>
      </c>
      <c r="B661" s="1570" t="s">
        <v>1942</v>
      </c>
      <c r="C661" s="1552" t="s">
        <v>181</v>
      </c>
      <c r="E661" s="1553"/>
    </row>
    <row r="662" spans="1:5" ht="18.75">
      <c r="A662" s="1547" t="s">
        <v>1609</v>
      </c>
      <c r="B662" s="1570" t="s">
        <v>1943</v>
      </c>
      <c r="C662" s="1552" t="s">
        <v>181</v>
      </c>
      <c r="E662" s="1553"/>
    </row>
    <row r="663" spans="1:5" ht="18.75">
      <c r="A663" s="1547" t="s">
        <v>1610</v>
      </c>
      <c r="B663" s="1570" t="s">
        <v>1944</v>
      </c>
      <c r="C663" s="1552" t="s">
        <v>181</v>
      </c>
      <c r="E663" s="1553"/>
    </row>
    <row r="664" spans="1:5" ht="18.75">
      <c r="A664" s="1547" t="s">
        <v>1611</v>
      </c>
      <c r="B664" s="1570" t="s">
        <v>1945</v>
      </c>
      <c r="C664" s="1552" t="s">
        <v>181</v>
      </c>
      <c r="E664" s="1553"/>
    </row>
    <row r="665" spans="1:5" ht="18.75">
      <c r="A665" s="1547" t="s">
        <v>1612</v>
      </c>
      <c r="B665" s="1570" t="s">
        <v>1946</v>
      </c>
      <c r="C665" s="1552" t="s">
        <v>181</v>
      </c>
      <c r="E665" s="1553"/>
    </row>
    <row r="666" spans="1:5" ht="18.75">
      <c r="A666" s="1547" t="s">
        <v>1613</v>
      </c>
      <c r="B666" s="1570" t="s">
        <v>1947</v>
      </c>
      <c r="C666" s="1552" t="s">
        <v>181</v>
      </c>
      <c r="E666" s="1553"/>
    </row>
    <row r="667" spans="1:5" ht="18.75">
      <c r="A667" s="1547" t="s">
        <v>1614</v>
      </c>
      <c r="B667" s="1570" t="s">
        <v>1948</v>
      </c>
      <c r="C667" s="1552" t="s">
        <v>181</v>
      </c>
      <c r="E667" s="1553"/>
    </row>
    <row r="668" spans="1:5" ht="19.5" thickBot="1">
      <c r="A668" s="1547" t="s">
        <v>1615</v>
      </c>
      <c r="B668" s="1573" t="s">
        <v>1949</v>
      </c>
      <c r="C668" s="1552" t="s">
        <v>181</v>
      </c>
      <c r="E668" s="1553"/>
    </row>
    <row r="669" spans="1:5" ht="18.75">
      <c r="A669" s="1547" t="s">
        <v>1616</v>
      </c>
      <c r="B669" s="1569" t="s">
        <v>1950</v>
      </c>
      <c r="C669" s="1552" t="s">
        <v>181</v>
      </c>
      <c r="E669" s="1553"/>
    </row>
    <row r="670" spans="1:5" ht="18.75">
      <c r="A670" s="1547" t="s">
        <v>1617</v>
      </c>
      <c r="B670" s="1570" t="s">
        <v>1951</v>
      </c>
      <c r="C670" s="1552" t="s">
        <v>181</v>
      </c>
      <c r="E670" s="1553"/>
    </row>
    <row r="671" spans="1:5" ht="18.75">
      <c r="A671" s="1547" t="s">
        <v>1618</v>
      </c>
      <c r="B671" s="1570" t="s">
        <v>1952</v>
      </c>
      <c r="C671" s="1552" t="s">
        <v>181</v>
      </c>
      <c r="E671" s="1553"/>
    </row>
    <row r="672" spans="1:5" ht="18.75">
      <c r="A672" s="1547" t="s">
        <v>1619</v>
      </c>
      <c r="B672" s="1570" t="s">
        <v>1953</v>
      </c>
      <c r="C672" s="1552" t="s">
        <v>181</v>
      </c>
      <c r="E672" s="1553"/>
    </row>
    <row r="673" spans="1:5" ht="18.75">
      <c r="A673" s="1547" t="s">
        <v>1620</v>
      </c>
      <c r="B673" s="1570" t="s">
        <v>1954</v>
      </c>
      <c r="C673" s="1552" t="s">
        <v>181</v>
      </c>
      <c r="E673" s="1553"/>
    </row>
    <row r="674" spans="1:5" ht="18.75">
      <c r="A674" s="1547" t="s">
        <v>1621</v>
      </c>
      <c r="B674" s="1570" t="s">
        <v>1955</v>
      </c>
      <c r="C674" s="1552" t="s">
        <v>181</v>
      </c>
      <c r="E674" s="1553"/>
    </row>
    <row r="675" spans="1:5" ht="18.75">
      <c r="A675" s="1547" t="s">
        <v>1622</v>
      </c>
      <c r="B675" s="1570" t="s">
        <v>1956</v>
      </c>
      <c r="C675" s="1552" t="s">
        <v>181</v>
      </c>
      <c r="E675" s="1553"/>
    </row>
    <row r="676" spans="1:5" ht="18.75">
      <c r="A676" s="1547" t="s">
        <v>1623</v>
      </c>
      <c r="B676" s="1570" t="s">
        <v>1957</v>
      </c>
      <c r="C676" s="1552" t="s">
        <v>181</v>
      </c>
      <c r="E676" s="1553"/>
    </row>
    <row r="677" spans="1:5" ht="18.75">
      <c r="A677" s="1547" t="s">
        <v>1624</v>
      </c>
      <c r="B677" s="1570" t="s">
        <v>1958</v>
      </c>
      <c r="C677" s="1552" t="s">
        <v>181</v>
      </c>
      <c r="E677" s="1553"/>
    </row>
    <row r="678" spans="1:5" ht="19.5">
      <c r="A678" s="1547" t="s">
        <v>1625</v>
      </c>
      <c r="B678" s="1571" t="s">
        <v>1959</v>
      </c>
      <c r="C678" s="1552" t="s">
        <v>181</v>
      </c>
      <c r="E678" s="1553"/>
    </row>
    <row r="679" spans="1:5" ht="19.5" thickBot="1">
      <c r="A679" s="1547" t="s">
        <v>1626</v>
      </c>
      <c r="B679" s="1573" t="s">
        <v>1960</v>
      </c>
      <c r="C679" s="1552" t="s">
        <v>181</v>
      </c>
      <c r="E679" s="1553"/>
    </row>
    <row r="680" spans="1:5" ht="18.75">
      <c r="A680" s="1547" t="s">
        <v>1627</v>
      </c>
      <c r="B680" s="1569" t="s">
        <v>1961</v>
      </c>
      <c r="C680" s="1552" t="s">
        <v>181</v>
      </c>
      <c r="E680" s="1553"/>
    </row>
    <row r="681" spans="1:5" ht="18.75">
      <c r="A681" s="1547" t="s">
        <v>1628</v>
      </c>
      <c r="B681" s="1570" t="s">
        <v>1962</v>
      </c>
      <c r="C681" s="1552" t="s">
        <v>181</v>
      </c>
      <c r="E681" s="1553"/>
    </row>
    <row r="682" spans="1:5" ht="18.75">
      <c r="A682" s="1547" t="s">
        <v>1629</v>
      </c>
      <c r="B682" s="1570" t="s">
        <v>1963</v>
      </c>
      <c r="C682" s="1552" t="s">
        <v>181</v>
      </c>
      <c r="E682" s="1553"/>
    </row>
    <row r="683" spans="1:5" ht="18.75">
      <c r="A683" s="1547" t="s">
        <v>1630</v>
      </c>
      <c r="B683" s="1570" t="s">
        <v>1964</v>
      </c>
      <c r="C683" s="1552" t="s">
        <v>181</v>
      </c>
      <c r="E683" s="1553"/>
    </row>
    <row r="684" spans="1:5" ht="20.25" thickBot="1">
      <c r="A684" s="1547" t="s">
        <v>1631</v>
      </c>
      <c r="B684" s="1578" t="s">
        <v>1965</v>
      </c>
      <c r="C684" s="1552" t="s">
        <v>181</v>
      </c>
      <c r="E684" s="1553"/>
    </row>
    <row r="685" spans="1:5" ht="18.75">
      <c r="A685" s="1547" t="s">
        <v>1632</v>
      </c>
      <c r="B685" s="1569" t="s">
        <v>1966</v>
      </c>
      <c r="C685" s="1552" t="s">
        <v>181</v>
      </c>
      <c r="E685" s="1553"/>
    </row>
    <row r="686" spans="1:5" ht="18.75">
      <c r="A686" s="1547" t="s">
        <v>1633</v>
      </c>
      <c r="B686" s="1570" t="s">
        <v>1967</v>
      </c>
      <c r="C686" s="1552" t="s">
        <v>181</v>
      </c>
      <c r="E686" s="1553"/>
    </row>
    <row r="687" spans="1:5" ht="18.75">
      <c r="A687" s="1547" t="s">
        <v>1634</v>
      </c>
      <c r="B687" s="1570" t="s">
        <v>1968</v>
      </c>
      <c r="C687" s="1552" t="s">
        <v>181</v>
      </c>
      <c r="E687" s="1553"/>
    </row>
    <row r="688" spans="1:5" ht="18.75">
      <c r="A688" s="1547" t="s">
        <v>1635</v>
      </c>
      <c r="B688" s="1570" t="s">
        <v>1969</v>
      </c>
      <c r="C688" s="1552" t="s">
        <v>181</v>
      </c>
      <c r="E688" s="1553"/>
    </row>
    <row r="689" spans="1:5" ht="18.75">
      <c r="A689" s="1547" t="s">
        <v>1636</v>
      </c>
      <c r="B689" s="1570" t="s">
        <v>1970</v>
      </c>
      <c r="C689" s="1552" t="s">
        <v>181</v>
      </c>
      <c r="E689" s="1553"/>
    </row>
    <row r="690" spans="1:5" ht="18.75">
      <c r="A690" s="1547" t="s">
        <v>1637</v>
      </c>
      <c r="B690" s="1570" t="s">
        <v>1971</v>
      </c>
      <c r="C690" s="1552" t="s">
        <v>181</v>
      </c>
      <c r="E690" s="1553"/>
    </row>
    <row r="691" spans="1:5" ht="18.75">
      <c r="A691" s="1547" t="s">
        <v>1638</v>
      </c>
      <c r="B691" s="1570" t="s">
        <v>1972</v>
      </c>
      <c r="C691" s="1552" t="s">
        <v>181</v>
      </c>
      <c r="E691" s="1553"/>
    </row>
    <row r="692" spans="1:5" ht="18.75">
      <c r="A692" s="1547" t="s">
        <v>1639</v>
      </c>
      <c r="B692" s="1570" t="s">
        <v>1973</v>
      </c>
      <c r="C692" s="1552" t="s">
        <v>181</v>
      </c>
      <c r="E692" s="1553"/>
    </row>
    <row r="693" spans="1:5" ht="18.75">
      <c r="A693" s="1547" t="s">
        <v>1640</v>
      </c>
      <c r="B693" s="1570" t="s">
        <v>1974</v>
      </c>
      <c r="C693" s="1552" t="s">
        <v>181</v>
      </c>
      <c r="E693" s="1553"/>
    </row>
    <row r="694" spans="1:5" ht="18.75">
      <c r="A694" s="1547" t="s">
        <v>1641</v>
      </c>
      <c r="B694" s="1570" t="s">
        <v>1975</v>
      </c>
      <c r="C694" s="1552" t="s">
        <v>181</v>
      </c>
      <c r="E694" s="1553"/>
    </row>
    <row r="695" spans="1:5" ht="20.25" thickBot="1">
      <c r="A695" s="1547" t="s">
        <v>1642</v>
      </c>
      <c r="B695" s="1578" t="s">
        <v>1976</v>
      </c>
      <c r="C695" s="1552" t="s">
        <v>181</v>
      </c>
      <c r="E695" s="1553"/>
    </row>
    <row r="696" spans="1:5" ht="18.75">
      <c r="A696" s="1547" t="s">
        <v>1643</v>
      </c>
      <c r="B696" s="1569" t="s">
        <v>1977</v>
      </c>
      <c r="C696" s="1552" t="s">
        <v>181</v>
      </c>
      <c r="E696" s="1553"/>
    </row>
    <row r="697" spans="1:5" ht="18.75">
      <c r="A697" s="1547" t="s">
        <v>1644</v>
      </c>
      <c r="B697" s="1570" t="s">
        <v>1978</v>
      </c>
      <c r="C697" s="1552" t="s">
        <v>181</v>
      </c>
      <c r="E697" s="1553"/>
    </row>
    <row r="698" spans="1:5" ht="18.75">
      <c r="A698" s="1547" t="s">
        <v>1645</v>
      </c>
      <c r="B698" s="1570" t="s">
        <v>1979</v>
      </c>
      <c r="C698" s="1552" t="s">
        <v>181</v>
      </c>
      <c r="E698" s="1553"/>
    </row>
    <row r="699" spans="1:5" ht="18.75">
      <c r="A699" s="1547" t="s">
        <v>1646</v>
      </c>
      <c r="B699" s="1570" t="s">
        <v>1980</v>
      </c>
      <c r="C699" s="1552" t="s">
        <v>181</v>
      </c>
      <c r="E699" s="1553"/>
    </row>
    <row r="700" spans="1:5" ht="18.75">
      <c r="A700" s="1547" t="s">
        <v>1647</v>
      </c>
      <c r="B700" s="1570" t="s">
        <v>1981</v>
      </c>
      <c r="C700" s="1552" t="s">
        <v>181</v>
      </c>
      <c r="E700" s="1553"/>
    </row>
    <row r="701" spans="1:5" ht="18.75">
      <c r="A701" s="1547" t="s">
        <v>1648</v>
      </c>
      <c r="B701" s="1570" t="s">
        <v>1982</v>
      </c>
      <c r="C701" s="1552" t="s">
        <v>181</v>
      </c>
      <c r="E701" s="1553"/>
    </row>
    <row r="702" spans="1:5" ht="18.75">
      <c r="A702" s="1547" t="s">
        <v>1649</v>
      </c>
      <c r="B702" s="1570" t="s">
        <v>1983</v>
      </c>
      <c r="C702" s="1552" t="s">
        <v>181</v>
      </c>
      <c r="E702" s="1553"/>
    </row>
    <row r="703" spans="1:5" ht="18.75">
      <c r="A703" s="1547" t="s">
        <v>1650</v>
      </c>
      <c r="B703" s="1570" t="s">
        <v>1984</v>
      </c>
      <c r="C703" s="1552" t="s">
        <v>181</v>
      </c>
      <c r="E703" s="1553"/>
    </row>
    <row r="704" spans="1:5" ht="18.75">
      <c r="A704" s="1547" t="s">
        <v>1651</v>
      </c>
      <c r="B704" s="1570" t="s">
        <v>1985</v>
      </c>
      <c r="C704" s="1552" t="s">
        <v>181</v>
      </c>
      <c r="E704" s="1553"/>
    </row>
    <row r="705" spans="1:5" ht="20.25" thickBot="1">
      <c r="A705" s="1547" t="s">
        <v>1652</v>
      </c>
      <c r="B705" s="1578" t="s">
        <v>1986</v>
      </c>
      <c r="C705" s="1552" t="s">
        <v>181</v>
      </c>
      <c r="E705" s="1553"/>
    </row>
    <row r="706" spans="1:5" ht="18.75">
      <c r="A706" s="1547" t="s">
        <v>1653</v>
      </c>
      <c r="B706" s="1569" t="s">
        <v>1987</v>
      </c>
      <c r="C706" s="1552" t="s">
        <v>181</v>
      </c>
      <c r="E706" s="1553"/>
    </row>
    <row r="707" spans="1:5" ht="18.75">
      <c r="A707" s="1547" t="s">
        <v>1654</v>
      </c>
      <c r="B707" s="1570" t="s">
        <v>1988</v>
      </c>
      <c r="C707" s="1552" t="s">
        <v>181</v>
      </c>
      <c r="E707" s="1553"/>
    </row>
    <row r="708" spans="1:5" ht="18.75">
      <c r="A708" s="1547" t="s">
        <v>1655</v>
      </c>
      <c r="B708" s="1570" t="s">
        <v>1989</v>
      </c>
      <c r="C708" s="1552" t="s">
        <v>181</v>
      </c>
      <c r="E708" s="1553"/>
    </row>
    <row r="709" spans="1:5" ht="18.75">
      <c r="A709" s="1547" t="s">
        <v>1656</v>
      </c>
      <c r="B709" s="1570" t="s">
        <v>1990</v>
      </c>
      <c r="C709" s="1552" t="s">
        <v>181</v>
      </c>
      <c r="E709" s="1553"/>
    </row>
    <row r="710" spans="1:5" ht="20.25" thickBot="1">
      <c r="A710" s="1547" t="s">
        <v>1657</v>
      </c>
      <c r="B710" s="1578" t="s">
        <v>1991</v>
      </c>
      <c r="C710" s="1552" t="s">
        <v>181</v>
      </c>
      <c r="E710" s="1553"/>
    </row>
    <row r="711" spans="1:5" ht="19.5">
      <c r="A711" s="1579"/>
      <c r="B711" s="1580"/>
      <c r="C711" s="1552"/>
      <c r="E711" s="1553"/>
    </row>
    <row r="712" spans="1:5">
      <c r="A712" s="1581" t="s">
        <v>800</v>
      </c>
      <c r="B712" s="1582" t="s">
        <v>799</v>
      </c>
      <c r="C712" s="1583" t="s">
        <v>800</v>
      </c>
    </row>
    <row r="713" spans="1:5">
      <c r="A713" s="1584"/>
      <c r="B713" s="1585">
        <v>43131</v>
      </c>
      <c r="C713" s="1584" t="s">
        <v>1658</v>
      </c>
    </row>
    <row r="714" spans="1:5">
      <c r="A714" s="1584"/>
      <c r="B714" s="1585">
        <v>43159</v>
      </c>
      <c r="C714" s="1584" t="s">
        <v>1659</v>
      </c>
    </row>
    <row r="715" spans="1:5">
      <c r="A715" s="1584"/>
      <c r="B715" s="1585">
        <v>43190</v>
      </c>
      <c r="C715" s="1584" t="s">
        <v>1660</v>
      </c>
    </row>
    <row r="716" spans="1:5">
      <c r="A716" s="1584"/>
      <c r="B716" s="1585">
        <v>43220</v>
      </c>
      <c r="C716" s="1584" t="s">
        <v>1661</v>
      </c>
    </row>
    <row r="717" spans="1:5">
      <c r="A717" s="1584"/>
      <c r="B717" s="1585">
        <v>43251</v>
      </c>
      <c r="C717" s="1584" t="s">
        <v>1662</v>
      </c>
    </row>
    <row r="718" spans="1:5">
      <c r="A718" s="1584"/>
      <c r="B718" s="1585">
        <v>43281</v>
      </c>
      <c r="C718" s="1584" t="s">
        <v>1663</v>
      </c>
    </row>
    <row r="719" spans="1:5">
      <c r="A719" s="1584"/>
      <c r="B719" s="1585">
        <v>43312</v>
      </c>
      <c r="C719" s="1584" t="s">
        <v>1664</v>
      </c>
    </row>
    <row r="720" spans="1:5">
      <c r="A720" s="1584"/>
      <c r="B720" s="1585">
        <v>43343</v>
      </c>
      <c r="C720" s="1584" t="s">
        <v>1665</v>
      </c>
    </row>
    <row r="721" spans="1:3">
      <c r="A721" s="1584"/>
      <c r="B721" s="1585">
        <v>43373</v>
      </c>
      <c r="C721" s="1584" t="s">
        <v>1666</v>
      </c>
    </row>
    <row r="722" spans="1:3">
      <c r="A722" s="1584"/>
      <c r="B722" s="1585">
        <v>43404</v>
      </c>
      <c r="C722" s="1584" t="s">
        <v>1667</v>
      </c>
    </row>
    <row r="723" spans="1:3">
      <c r="A723" s="1584"/>
      <c r="B723" s="1585">
        <v>43434</v>
      </c>
      <c r="C723" s="1584" t="s">
        <v>1668</v>
      </c>
    </row>
    <row r="724" spans="1:3">
      <c r="A724" s="1584"/>
      <c r="B724" s="1585">
        <v>43465</v>
      </c>
      <c r="C724" s="1584" t="s">
        <v>1669</v>
      </c>
    </row>
  </sheetData>
  <sheetProtection password="81B0" sheet="1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V264"/>
  <sheetViews>
    <sheetView topLeftCell="W1" zoomScale="75" zoomScaleNormal="75" workbookViewId="0">
      <selection activeCell="I12" sqref="I12:U150"/>
    </sheetView>
  </sheetViews>
  <sheetFormatPr defaultRowHeight="12.75"/>
  <cols>
    <col min="1" max="1" width="10.28515625" style="61" customWidth="1"/>
    <col min="2" max="2" width="9.7109375" style="61" hidden="1" customWidth="1"/>
    <col min="3" max="3" width="18.140625" style="61" hidden="1" customWidth="1"/>
    <col min="4" max="4" width="11.5703125" style="61" hidden="1" customWidth="1"/>
    <col min="5" max="5" width="13.85546875" style="61" hidden="1" customWidth="1"/>
    <col min="6" max="6" width="15.5703125" style="61" hidden="1" customWidth="1"/>
    <col min="7" max="7" width="12.140625" style="61" hidden="1" customWidth="1"/>
    <col min="8" max="8" width="12.7109375" style="61" hidden="1" customWidth="1"/>
    <col min="9" max="9" width="7.140625" style="62" hidden="1" customWidth="1"/>
    <col min="10" max="10" width="13.28515625" style="62" hidden="1" customWidth="1"/>
    <col min="11" max="11" width="90.42578125" style="63" hidden="1" customWidth="1"/>
    <col min="12" max="12" width="16.85546875" style="64" hidden="1" customWidth="1"/>
    <col min="13" max="13" width="23.140625" style="64" hidden="1" customWidth="1"/>
    <col min="14" max="18" width="15" style="64" hidden="1" customWidth="1"/>
    <col min="19" max="19" width="15" style="75" hidden="1" customWidth="1"/>
    <col min="20" max="20" width="2.28515625" style="65" hidden="1" customWidth="1"/>
    <col min="21" max="21" width="1" style="65" hidden="1" customWidth="1"/>
    <col min="22" max="22" width="9.140625" style="65" hidden="1" customWidth="1"/>
    <col min="23" max="23" width="9.140625" style="65" customWidth="1"/>
    <col min="24" max="16384" width="9.140625" style="65"/>
  </cols>
  <sheetData>
    <row r="1" spans="1:21">
      <c r="A1" s="61" t="s">
        <v>713</v>
      </c>
      <c r="B1" s="61">
        <v>138</v>
      </c>
      <c r="I1" s="61"/>
    </row>
    <row r="2" spans="1:21">
      <c r="A2" s="61" t="s">
        <v>714</v>
      </c>
      <c r="B2" s="61" t="s">
        <v>2073</v>
      </c>
      <c r="I2" s="61"/>
    </row>
    <row r="3" spans="1:21">
      <c r="A3" s="61" t="s">
        <v>715</v>
      </c>
      <c r="B3" s="61" t="s">
        <v>2071</v>
      </c>
      <c r="I3" s="61"/>
    </row>
    <row r="4" spans="1:21" ht="15.75">
      <c r="A4" s="61" t="s">
        <v>716</v>
      </c>
      <c r="B4" s="61" t="s">
        <v>1263</v>
      </c>
      <c r="C4" s="66"/>
      <c r="I4" s="61"/>
    </row>
    <row r="5" spans="1:21" ht="31.5" customHeight="1">
      <c r="A5" s="61" t="s">
        <v>717</v>
      </c>
      <c r="B5" s="78"/>
      <c r="C5" s="78"/>
    </row>
    <row r="6" spans="1:21">
      <c r="A6" s="67"/>
      <c r="B6" s="68"/>
    </row>
    <row r="8" spans="1:21">
      <c r="B8" s="61" t="s">
        <v>2072</v>
      </c>
      <c r="I8" s="61"/>
    </row>
    <row r="9" spans="1:21">
      <c r="I9" s="61"/>
    </row>
    <row r="10" spans="1:21">
      <c r="I10" s="61"/>
    </row>
    <row r="11" spans="1:21" ht="18.75">
      <c r="A11" s="61" t="s">
        <v>797</v>
      </c>
      <c r="I11" s="69"/>
      <c r="J11" s="69"/>
      <c r="K11" s="69"/>
      <c r="L11" s="70"/>
      <c r="M11" s="70"/>
      <c r="N11" s="70"/>
      <c r="O11" s="70"/>
      <c r="P11" s="70"/>
      <c r="Q11" s="70"/>
      <c r="R11" s="70"/>
      <c r="S11" s="76"/>
      <c r="T11" s="71"/>
      <c r="U11" s="71"/>
    </row>
    <row r="12" spans="1:21" ht="15.75">
      <c r="A12" s="61">
        <v>1</v>
      </c>
      <c r="I12" s="6"/>
      <c r="J12" s="6"/>
      <c r="K12" s="522"/>
      <c r="L12" s="38"/>
      <c r="M12" s="38"/>
      <c r="N12" s="38"/>
      <c r="O12" s="38"/>
      <c r="P12" s="38"/>
      <c r="Q12" s="38"/>
      <c r="R12" s="38"/>
      <c r="S12" s="38"/>
      <c r="T12" s="7" t="str">
        <f>(IF($E146&lt;&gt;0,$M$2,IF($L146&lt;&gt;0,$M$2,"")))</f>
        <v/>
      </c>
      <c r="U12" s="8"/>
    </row>
    <row r="13" spans="1:21" ht="15.75">
      <c r="A13" s="61">
        <v>2</v>
      </c>
      <c r="I13" s="6"/>
      <c r="J13" s="1366"/>
      <c r="K13" s="1367"/>
      <c r="L13" s="38"/>
      <c r="M13" s="38"/>
      <c r="N13" s="38"/>
      <c r="O13" s="38"/>
      <c r="P13" s="38"/>
      <c r="Q13" s="38"/>
      <c r="R13" s="38"/>
      <c r="S13" s="38"/>
      <c r="T13" s="7" t="str">
        <f>(IF($E146&lt;&gt;0,$M$2,IF($L146&lt;&gt;0,$M$2,"")))</f>
        <v/>
      </c>
      <c r="U13" s="8"/>
    </row>
    <row r="14" spans="1:21" ht="37.5" customHeight="1">
      <c r="A14" s="61">
        <v>3</v>
      </c>
      <c r="H14" s="1461"/>
      <c r="I14" s="1799">
        <f>$B$7</f>
        <v>0</v>
      </c>
      <c r="J14" s="1800"/>
      <c r="K14" s="1800"/>
      <c r="L14" s="243"/>
      <c r="M14" s="243"/>
      <c r="N14" s="238"/>
      <c r="O14" s="238"/>
      <c r="P14" s="238"/>
      <c r="Q14" s="238"/>
      <c r="R14" s="238"/>
      <c r="S14" s="238"/>
      <c r="T14" s="7" t="str">
        <f>(IF($E146&lt;&gt;0,$M$2,IF($L146&lt;&gt;0,$M$2,"")))</f>
        <v/>
      </c>
      <c r="U14" s="8"/>
    </row>
    <row r="15" spans="1:21" ht="15.75">
      <c r="A15" s="61">
        <v>4</v>
      </c>
      <c r="I15" s="229"/>
      <c r="J15" s="392"/>
      <c r="K15" s="401"/>
      <c r="L15" s="407" t="s">
        <v>467</v>
      </c>
      <c r="M15" s="407" t="s">
        <v>841</v>
      </c>
      <c r="N15" s="238"/>
      <c r="O15" s="1363" t="s">
        <v>1264</v>
      </c>
      <c r="P15" s="1364"/>
      <c r="Q15" s="1365"/>
      <c r="R15" s="238"/>
      <c r="S15" s="238"/>
      <c r="T15" s="7" t="str">
        <f>(IF($E146&lt;&gt;0,$M$2,IF($L146&lt;&gt;0,$M$2,"")))</f>
        <v/>
      </c>
      <c r="U15" s="8"/>
    </row>
    <row r="16" spans="1:21" ht="18.75" customHeight="1">
      <c r="A16" s="61">
        <v>5</v>
      </c>
      <c r="I16" s="1801">
        <f>$B$9</f>
        <v>0</v>
      </c>
      <c r="J16" s="1802"/>
      <c r="K16" s="1803"/>
      <c r="L16" s="115">
        <f>$E$9</f>
        <v>0</v>
      </c>
      <c r="M16" s="227">
        <f>$F$9</f>
        <v>0</v>
      </c>
      <c r="N16" s="238"/>
      <c r="O16" s="238"/>
      <c r="P16" s="238"/>
      <c r="Q16" s="238"/>
      <c r="R16" s="238"/>
      <c r="S16" s="238"/>
      <c r="T16" s="7" t="str">
        <f>(IF($E146&lt;&gt;0,$M$2,IF($L146&lt;&gt;0,$M$2,"")))</f>
        <v/>
      </c>
      <c r="U16" s="8"/>
    </row>
    <row r="17" spans="1:21" ht="15.75">
      <c r="A17" s="61">
        <v>6</v>
      </c>
      <c r="I17" s="228">
        <f>$B$10</f>
        <v>0</v>
      </c>
      <c r="J17" s="229"/>
      <c r="K17" s="230"/>
      <c r="L17" s="238"/>
      <c r="M17" s="238"/>
      <c r="N17" s="238"/>
      <c r="O17" s="238"/>
      <c r="P17" s="238"/>
      <c r="Q17" s="238"/>
      <c r="R17" s="238"/>
      <c r="S17" s="238"/>
      <c r="T17" s="7" t="str">
        <f>(IF($E146&lt;&gt;0,$M$2,IF($L146&lt;&gt;0,$M$2,"")))</f>
        <v/>
      </c>
      <c r="U17" s="8"/>
    </row>
    <row r="18" spans="1:21" ht="15.75">
      <c r="A18" s="61">
        <v>7</v>
      </c>
      <c r="I18" s="228"/>
      <c r="J18" s="229"/>
      <c r="K18" s="230"/>
      <c r="L18" s="238"/>
      <c r="M18" s="238"/>
      <c r="N18" s="238"/>
      <c r="O18" s="238"/>
      <c r="P18" s="238"/>
      <c r="Q18" s="238"/>
      <c r="R18" s="238"/>
      <c r="S18" s="238"/>
      <c r="T18" s="7" t="str">
        <f>(IF($E146&lt;&gt;0,$M$2,IF($L146&lt;&gt;0,$M$2,"")))</f>
        <v/>
      </c>
      <c r="U18" s="8"/>
    </row>
    <row r="19" spans="1:21" ht="18.75" customHeight="1">
      <c r="A19" s="61">
        <v>8</v>
      </c>
      <c r="I19" s="1804">
        <f>$B$12</f>
        <v>0</v>
      </c>
      <c r="J19" s="1805"/>
      <c r="K19" s="1806"/>
      <c r="L19" s="411" t="s">
        <v>897</v>
      </c>
      <c r="M19" s="1361">
        <f>$F$12</f>
        <v>0</v>
      </c>
      <c r="N19" s="238"/>
      <c r="O19" s="238"/>
      <c r="P19" s="238"/>
      <c r="Q19" s="238"/>
      <c r="R19" s="238"/>
      <c r="S19" s="238"/>
      <c r="T19" s="7" t="str">
        <f>(IF($E146&lt;&gt;0,$M$2,IF($L146&lt;&gt;0,$M$2,"")))</f>
        <v/>
      </c>
      <c r="U19" s="8"/>
    </row>
    <row r="20" spans="1:21" ht="15.75">
      <c r="A20" s="61">
        <v>9</v>
      </c>
      <c r="I20" s="234">
        <f>$B$13</f>
        <v>0</v>
      </c>
      <c r="J20" s="229"/>
      <c r="K20" s="230"/>
      <c r="L20" s="1362"/>
      <c r="M20" s="243"/>
      <c r="N20" s="238"/>
      <c r="O20" s="238"/>
      <c r="P20" s="238"/>
      <c r="Q20" s="238"/>
      <c r="R20" s="238"/>
      <c r="S20" s="238"/>
      <c r="T20" s="7" t="str">
        <f>(IF($E146&lt;&gt;0,$M$2,IF($L146&lt;&gt;0,$M$2,"")))</f>
        <v/>
      </c>
      <c r="U20" s="8"/>
    </row>
    <row r="21" spans="1:21" ht="19.5">
      <c r="A21" s="61">
        <v>10</v>
      </c>
      <c r="I21" s="237"/>
      <c r="J21" s="238"/>
      <c r="K21" s="124" t="s">
        <v>898</v>
      </c>
      <c r="L21" s="239">
        <f>$E$15</f>
        <v>0</v>
      </c>
      <c r="M21" s="415">
        <f>$F$15</f>
        <v>0</v>
      </c>
      <c r="N21" s="219"/>
      <c r="O21" s="219"/>
      <c r="P21" s="219"/>
      <c r="Q21" s="219"/>
      <c r="R21" s="219"/>
      <c r="S21" s="219"/>
      <c r="T21" s="7" t="str">
        <f>(IF($E146&lt;&gt;0,$M$2,IF($L146&lt;&gt;0,$M$2,"")))</f>
        <v/>
      </c>
      <c r="U21" s="8"/>
    </row>
    <row r="22" spans="1:21" ht="16.5" thickBot="1">
      <c r="A22" s="61">
        <v>11</v>
      </c>
      <c r="I22" s="229"/>
      <c r="J22" s="392"/>
      <c r="K22" s="401"/>
      <c r="L22" s="238"/>
      <c r="M22" s="410"/>
      <c r="N22" s="410"/>
      <c r="O22" s="410"/>
      <c r="P22" s="410"/>
      <c r="Q22" s="410"/>
      <c r="R22" s="410"/>
      <c r="S22" s="1378" t="s">
        <v>468</v>
      </c>
      <c r="T22" s="7" t="str">
        <f>(IF($E146&lt;&gt;0,$M$2,IF($L146&lt;&gt;0,$M$2,"")))</f>
        <v/>
      </c>
      <c r="U22" s="8"/>
    </row>
    <row r="23" spans="1:21" ht="19.5" customHeight="1">
      <c r="A23" s="61">
        <v>12</v>
      </c>
      <c r="I23" s="248"/>
      <c r="J23" s="249"/>
      <c r="K23" s="250" t="s">
        <v>718</v>
      </c>
      <c r="L23" s="1807" t="s">
        <v>2028</v>
      </c>
      <c r="M23" s="1808"/>
      <c r="N23" s="1808"/>
      <c r="O23" s="1809"/>
      <c r="P23" s="1810" t="s">
        <v>2029</v>
      </c>
      <c r="Q23" s="1811"/>
      <c r="R23" s="1811"/>
      <c r="S23" s="1812"/>
      <c r="T23" s="7" t="str">
        <f>(IF($E146&lt;&gt;0,$M$2,IF($L146&lt;&gt;0,$M$2,"")))</f>
        <v/>
      </c>
      <c r="U23" s="8"/>
    </row>
    <row r="24" spans="1:21" ht="58.5" customHeight="1" thickBot="1">
      <c r="A24" s="61">
        <v>13</v>
      </c>
      <c r="I24" s="251" t="s">
        <v>62</v>
      </c>
      <c r="J24" s="252" t="s">
        <v>469</v>
      </c>
      <c r="K24" s="253" t="s">
        <v>719</v>
      </c>
      <c r="L24" s="1404">
        <f>$E$20</f>
        <v>0</v>
      </c>
      <c r="M24" s="1408">
        <f>$F$20</f>
        <v>0</v>
      </c>
      <c r="N24" s="1409">
        <f>$G$20</f>
        <v>0</v>
      </c>
      <c r="O24" s="1410">
        <f>$H$20</f>
        <v>0</v>
      </c>
      <c r="P24" s="254">
        <f>$I$20</f>
        <v>0</v>
      </c>
      <c r="Q24" s="255">
        <f>$J$20</f>
        <v>0</v>
      </c>
      <c r="R24" s="256">
        <f>$K$20</f>
        <v>0</v>
      </c>
      <c r="S24" s="1669">
        <f>$L$20</f>
        <v>0</v>
      </c>
      <c r="T24" s="7" t="str">
        <f>(IF($E146&lt;&gt;0,$M$2,IF($L146&lt;&gt;0,$M$2,"")))</f>
        <v/>
      </c>
      <c r="U24" s="8"/>
    </row>
    <row r="25" spans="1:21" ht="18.75">
      <c r="A25" s="61">
        <v>14</v>
      </c>
      <c r="I25" s="259"/>
      <c r="J25" s="260"/>
      <c r="K25" s="261" t="s">
        <v>749</v>
      </c>
      <c r="L25" s="1456">
        <f>$E$21</f>
        <v>0</v>
      </c>
      <c r="M25" s="143">
        <f>$F$21</f>
        <v>0</v>
      </c>
      <c r="N25" s="144">
        <f>$G$21</f>
        <v>0</v>
      </c>
      <c r="O25" s="145">
        <f>$H$21</f>
        <v>0</v>
      </c>
      <c r="P25" s="262">
        <f>$I$21</f>
        <v>0</v>
      </c>
      <c r="Q25" s="263">
        <f>$J$21</f>
        <v>0</v>
      </c>
      <c r="R25" s="264" t="str">
        <f>$K$21</f>
        <v>ФИНАНСОВО-ПРАВНА ФОРМА</v>
      </c>
      <c r="S25" s="265">
        <f>$L$21</f>
        <v>0</v>
      </c>
      <c r="T25" s="7" t="str">
        <f>(IF($E146&lt;&gt;0,$M$2,IF($L146&lt;&gt;0,$M$2,"")))</f>
        <v/>
      </c>
      <c r="U25" s="8"/>
    </row>
    <row r="26" spans="1:21" ht="15.75">
      <c r="A26" s="61">
        <v>15</v>
      </c>
      <c r="I26" s="1452"/>
      <c r="J26" s="1608">
        <f>VLOOKUP(K26,OP_LIST2,2,FALSE)</f>
        <v>0</v>
      </c>
      <c r="K26" s="1453" t="s">
        <v>646</v>
      </c>
      <c r="L26" s="390"/>
      <c r="M26" s="1442"/>
      <c r="N26" s="1443"/>
      <c r="O26" s="1444"/>
      <c r="P26" s="1442"/>
      <c r="Q26" s="1443"/>
      <c r="R26" s="1444"/>
      <c r="S26" s="1441"/>
      <c r="T26" s="7" t="str">
        <f>(IF($E146&lt;&gt;0,$M$2,IF($L146&lt;&gt;0,$M$2,"")))</f>
        <v/>
      </c>
      <c r="U26" s="8"/>
    </row>
    <row r="27" spans="1:21" ht="15.75">
      <c r="A27" s="61">
        <v>16</v>
      </c>
      <c r="I27" s="1455"/>
      <c r="J27" s="1460">
        <f>VLOOKUP(K28,EBK_DEIN2,2,FALSE)</f>
        <v>0</v>
      </c>
      <c r="K27" s="1459" t="s">
        <v>798</v>
      </c>
      <c r="L27" s="390"/>
      <c r="M27" s="1445"/>
      <c r="N27" s="1446"/>
      <c r="O27" s="1447"/>
      <c r="P27" s="1445"/>
      <c r="Q27" s="1446"/>
      <c r="R27" s="1447"/>
      <c r="S27" s="1441"/>
      <c r="T27" s="7" t="str">
        <f>(IF($E146&lt;&gt;0,$M$2,IF($L146&lt;&gt;0,$M$2,"")))</f>
        <v/>
      </c>
      <c r="U27" s="8"/>
    </row>
    <row r="28" spans="1:21" ht="15.75">
      <c r="A28" s="61">
        <v>17</v>
      </c>
      <c r="I28" s="1451"/>
      <c r="J28" s="1587">
        <f>+J27</f>
        <v>0</v>
      </c>
      <c r="K28" s="1453" t="s">
        <v>378</v>
      </c>
      <c r="L28" s="390"/>
      <c r="M28" s="1445"/>
      <c r="N28" s="1446"/>
      <c r="O28" s="1447"/>
      <c r="P28" s="1445"/>
      <c r="Q28" s="1446"/>
      <c r="R28" s="1447"/>
      <c r="S28" s="1441"/>
      <c r="T28" s="7" t="str">
        <f>(IF($E146&lt;&gt;0,$M$2,IF($L146&lt;&gt;0,$M$2,"")))</f>
        <v/>
      </c>
      <c r="U28" s="8"/>
    </row>
    <row r="29" spans="1:21" ht="15.75">
      <c r="A29" s="61">
        <v>18</v>
      </c>
      <c r="I29" s="1457"/>
      <c r="J29" s="1454"/>
      <c r="K29" s="1458" t="s">
        <v>720</v>
      </c>
      <c r="L29" s="390"/>
      <c r="M29" s="1448"/>
      <c r="N29" s="1449"/>
      <c r="O29" s="1450"/>
      <c r="P29" s="1448"/>
      <c r="Q29" s="1449"/>
      <c r="R29" s="1450"/>
      <c r="S29" s="1441"/>
      <c r="T29" s="7" t="str">
        <f>(IF($E146&lt;&gt;0,$M$2,IF($L146&lt;&gt;0,$M$2,"")))</f>
        <v/>
      </c>
      <c r="U29" s="8"/>
    </row>
    <row r="30" spans="1:21" ht="19.5" customHeight="1">
      <c r="A30" s="61">
        <v>19</v>
      </c>
      <c r="I30" s="273">
        <v>100</v>
      </c>
      <c r="J30" s="1813" t="s">
        <v>750</v>
      </c>
      <c r="K30" s="1814"/>
      <c r="L30" s="274">
        <f t="shared" ref="L30:S30" si="0">SUM(L31:L32)</f>
        <v>0</v>
      </c>
      <c r="M30" s="275">
        <f t="shared" si="0"/>
        <v>0</v>
      </c>
      <c r="N30" s="276">
        <f t="shared" si="0"/>
        <v>0</v>
      </c>
      <c r="O30" s="277">
        <f>SUM(O31:O32)</f>
        <v>0</v>
      </c>
      <c r="P30" s="275">
        <f t="shared" si="0"/>
        <v>0</v>
      </c>
      <c r="Q30" s="276">
        <f t="shared" si="0"/>
        <v>0</v>
      </c>
      <c r="R30" s="277">
        <f t="shared" si="0"/>
        <v>0</v>
      </c>
      <c r="S30" s="274">
        <f t="shared" si="0"/>
        <v>0</v>
      </c>
      <c r="T30" s="12" t="str">
        <f>(IF($E30&lt;&gt;0,$M$2,IF($L30&lt;&gt;0,$M$2,"")))</f>
        <v/>
      </c>
      <c r="U30" s="13"/>
    </row>
    <row r="31" spans="1:21" ht="31.5" customHeight="1">
      <c r="A31" s="61">
        <v>20</v>
      </c>
      <c r="I31" s="279"/>
      <c r="J31" s="280">
        <v>101</v>
      </c>
      <c r="K31" s="281" t="s">
        <v>751</v>
      </c>
      <c r="L31" s="282">
        <f>M31+N31+O31</f>
        <v>0</v>
      </c>
      <c r="M31" s="152"/>
      <c r="N31" s="153"/>
      <c r="O31" s="1419"/>
      <c r="P31" s="152"/>
      <c r="Q31" s="153"/>
      <c r="R31" s="1419"/>
      <c r="S31" s="282">
        <f>P31+Q31+R31</f>
        <v>0</v>
      </c>
      <c r="T31" s="12" t="str">
        <f t="shared" ref="T31:T98" si="1">(IF($E31&lt;&gt;0,$M$2,IF($L31&lt;&gt;0,$M$2,"")))</f>
        <v/>
      </c>
      <c r="U31" s="13"/>
    </row>
    <row r="32" spans="1:21" ht="31.5" customHeight="1">
      <c r="A32" s="61">
        <v>21</v>
      </c>
      <c r="I32" s="279"/>
      <c r="J32" s="286">
        <v>102</v>
      </c>
      <c r="K32" s="287" t="s">
        <v>752</v>
      </c>
      <c r="L32" s="288">
        <f>M32+N32+O32</f>
        <v>0</v>
      </c>
      <c r="M32" s="173"/>
      <c r="N32" s="174"/>
      <c r="O32" s="1422"/>
      <c r="P32" s="173"/>
      <c r="Q32" s="174"/>
      <c r="R32" s="1422"/>
      <c r="S32" s="288">
        <f>P32+Q32+R32</f>
        <v>0</v>
      </c>
      <c r="T32" s="12" t="str">
        <f t="shared" si="1"/>
        <v/>
      </c>
      <c r="U32" s="13"/>
    </row>
    <row r="33" spans="1:21" ht="16.5" customHeight="1">
      <c r="A33" s="61">
        <v>22</v>
      </c>
      <c r="I33" s="273">
        <v>200</v>
      </c>
      <c r="J33" s="1793" t="s">
        <v>753</v>
      </c>
      <c r="K33" s="1794"/>
      <c r="L33" s="274">
        <f t="shared" ref="L33:S33" si="2">SUM(L34:L38)</f>
        <v>0</v>
      </c>
      <c r="M33" s="275">
        <f t="shared" si="2"/>
        <v>0</v>
      </c>
      <c r="N33" s="276">
        <f t="shared" si="2"/>
        <v>0</v>
      </c>
      <c r="O33" s="277">
        <f>SUM(O34:O38)</f>
        <v>0</v>
      </c>
      <c r="P33" s="275">
        <f t="shared" si="2"/>
        <v>0</v>
      </c>
      <c r="Q33" s="276">
        <f t="shared" si="2"/>
        <v>0</v>
      </c>
      <c r="R33" s="277">
        <f t="shared" si="2"/>
        <v>0</v>
      </c>
      <c r="S33" s="274">
        <f t="shared" si="2"/>
        <v>0</v>
      </c>
      <c r="T33" s="12" t="str">
        <f t="shared" si="1"/>
        <v/>
      </c>
      <c r="U33" s="13"/>
    </row>
    <row r="34" spans="1:21" ht="15.75">
      <c r="A34" s="61">
        <v>23</v>
      </c>
      <c r="I34" s="292"/>
      <c r="J34" s="280">
        <v>201</v>
      </c>
      <c r="K34" s="281" t="s">
        <v>754</v>
      </c>
      <c r="L34" s="282">
        <f>M34+N34+O34</f>
        <v>0</v>
      </c>
      <c r="M34" s="152"/>
      <c r="N34" s="153"/>
      <c r="O34" s="1419"/>
      <c r="P34" s="152"/>
      <c r="Q34" s="153"/>
      <c r="R34" s="1419"/>
      <c r="S34" s="282">
        <f>P34+Q34+R34</f>
        <v>0</v>
      </c>
      <c r="T34" s="12" t="str">
        <f t="shared" si="1"/>
        <v/>
      </c>
      <c r="U34" s="13"/>
    </row>
    <row r="35" spans="1:21" ht="15.75">
      <c r="A35" s="61">
        <v>24</v>
      </c>
      <c r="I35" s="293"/>
      <c r="J35" s="294">
        <v>202</v>
      </c>
      <c r="K35" s="295" t="s">
        <v>755</v>
      </c>
      <c r="L35" s="296">
        <f>M35+N35+O35</f>
        <v>0</v>
      </c>
      <c r="M35" s="158"/>
      <c r="N35" s="159"/>
      <c r="O35" s="1421"/>
      <c r="P35" s="158"/>
      <c r="Q35" s="159"/>
      <c r="R35" s="1421"/>
      <c r="S35" s="296">
        <f>P35+Q35+R35</f>
        <v>0</v>
      </c>
      <c r="T35" s="12" t="str">
        <f t="shared" si="1"/>
        <v/>
      </c>
      <c r="U35" s="13"/>
    </row>
    <row r="36" spans="1:21" ht="31.5">
      <c r="A36" s="61">
        <v>25</v>
      </c>
      <c r="I36" s="300"/>
      <c r="J36" s="294">
        <v>205</v>
      </c>
      <c r="K36" s="295" t="s">
        <v>603</v>
      </c>
      <c r="L36" s="296">
        <f>M36+N36+O36</f>
        <v>0</v>
      </c>
      <c r="M36" s="158"/>
      <c r="N36" s="159"/>
      <c r="O36" s="1421"/>
      <c r="P36" s="158"/>
      <c r="Q36" s="159"/>
      <c r="R36" s="1421"/>
      <c r="S36" s="296">
        <f>P36+Q36+R36</f>
        <v>0</v>
      </c>
      <c r="T36" s="12" t="str">
        <f t="shared" si="1"/>
        <v/>
      </c>
      <c r="U36" s="13"/>
    </row>
    <row r="37" spans="1:21" ht="15.75">
      <c r="A37" s="61">
        <v>26</v>
      </c>
      <c r="I37" s="300"/>
      <c r="J37" s="294">
        <v>208</v>
      </c>
      <c r="K37" s="301" t="s">
        <v>604</v>
      </c>
      <c r="L37" s="296">
        <f>M37+N37+O37</f>
        <v>0</v>
      </c>
      <c r="M37" s="158"/>
      <c r="N37" s="159"/>
      <c r="O37" s="1421"/>
      <c r="P37" s="158"/>
      <c r="Q37" s="159"/>
      <c r="R37" s="1421"/>
      <c r="S37" s="296">
        <f>P37+Q37+R37</f>
        <v>0</v>
      </c>
      <c r="T37" s="12" t="str">
        <f t="shared" si="1"/>
        <v/>
      </c>
      <c r="U37" s="13"/>
    </row>
    <row r="38" spans="1:21" ht="15.75">
      <c r="A38" s="61">
        <v>27</v>
      </c>
      <c r="I38" s="292"/>
      <c r="J38" s="286">
        <v>209</v>
      </c>
      <c r="K38" s="302" t="s">
        <v>605</v>
      </c>
      <c r="L38" s="288">
        <f>M38+N38+O38</f>
        <v>0</v>
      </c>
      <c r="M38" s="173"/>
      <c r="N38" s="174"/>
      <c r="O38" s="1422"/>
      <c r="P38" s="173"/>
      <c r="Q38" s="174"/>
      <c r="R38" s="1422"/>
      <c r="S38" s="288">
        <f>P38+Q38+R38</f>
        <v>0</v>
      </c>
      <c r="T38" s="12" t="str">
        <f t="shared" si="1"/>
        <v/>
      </c>
      <c r="U38" s="13"/>
    </row>
    <row r="39" spans="1:21" ht="15.75">
      <c r="A39" s="61">
        <v>28</v>
      </c>
      <c r="I39" s="273">
        <v>500</v>
      </c>
      <c r="J39" s="1795" t="s">
        <v>194</v>
      </c>
      <c r="K39" s="1796"/>
      <c r="L39" s="274">
        <f t="shared" ref="L39:S39" si="3">SUM(L40:L46)</f>
        <v>0</v>
      </c>
      <c r="M39" s="275">
        <f t="shared" si="3"/>
        <v>0</v>
      </c>
      <c r="N39" s="276">
        <f t="shared" si="3"/>
        <v>0</v>
      </c>
      <c r="O39" s="277">
        <f>SUM(O40:O46)</f>
        <v>0</v>
      </c>
      <c r="P39" s="275">
        <f t="shared" si="3"/>
        <v>0</v>
      </c>
      <c r="Q39" s="276">
        <f t="shared" si="3"/>
        <v>0</v>
      </c>
      <c r="R39" s="277">
        <f t="shared" si="3"/>
        <v>0</v>
      </c>
      <c r="S39" s="274">
        <f t="shared" si="3"/>
        <v>0</v>
      </c>
      <c r="T39" s="12" t="str">
        <f t="shared" si="1"/>
        <v/>
      </c>
      <c r="U39" s="13"/>
    </row>
    <row r="40" spans="1:21" ht="15.75">
      <c r="A40" s="61">
        <v>29</v>
      </c>
      <c r="I40" s="292"/>
      <c r="J40" s="303">
        <v>551</v>
      </c>
      <c r="K40" s="304" t="s">
        <v>195</v>
      </c>
      <c r="L40" s="282">
        <f t="shared" ref="L40:L47" si="4">M40+N40+O40</f>
        <v>0</v>
      </c>
      <c r="M40" s="152"/>
      <c r="N40" s="153"/>
      <c r="O40" s="1419"/>
      <c r="P40" s="152"/>
      <c r="Q40" s="153"/>
      <c r="R40" s="1419"/>
      <c r="S40" s="282">
        <f t="shared" ref="S40:S47" si="5">P40+Q40+R40</f>
        <v>0</v>
      </c>
      <c r="T40" s="12" t="str">
        <f t="shared" si="1"/>
        <v/>
      </c>
      <c r="U40" s="13"/>
    </row>
    <row r="41" spans="1:21" ht="31.5" customHeight="1">
      <c r="A41" s="61">
        <v>30</v>
      </c>
      <c r="I41" s="292"/>
      <c r="J41" s="305">
        <v>552</v>
      </c>
      <c r="K41" s="306" t="s">
        <v>917</v>
      </c>
      <c r="L41" s="296">
        <f t="shared" si="4"/>
        <v>0</v>
      </c>
      <c r="M41" s="158"/>
      <c r="N41" s="159"/>
      <c r="O41" s="1421"/>
      <c r="P41" s="158"/>
      <c r="Q41" s="159"/>
      <c r="R41" s="1421"/>
      <c r="S41" s="296">
        <f t="shared" si="5"/>
        <v>0</v>
      </c>
      <c r="T41" s="12" t="str">
        <f t="shared" si="1"/>
        <v/>
      </c>
      <c r="U41" s="13"/>
    </row>
    <row r="42" spans="1:21" ht="18.75" customHeight="1">
      <c r="A42" s="61">
        <v>31</v>
      </c>
      <c r="I42" s="307"/>
      <c r="J42" s="305">
        <v>558</v>
      </c>
      <c r="K42" s="308" t="s">
        <v>878</v>
      </c>
      <c r="L42" s="296">
        <f>M42+N42+O42</f>
        <v>0</v>
      </c>
      <c r="M42" s="490">
        <v>0</v>
      </c>
      <c r="N42" s="491">
        <v>0</v>
      </c>
      <c r="O42" s="160">
        <v>0</v>
      </c>
      <c r="P42" s="490">
        <v>0</v>
      </c>
      <c r="Q42" s="491">
        <v>0</v>
      </c>
      <c r="R42" s="160">
        <v>0</v>
      </c>
      <c r="S42" s="296">
        <f>P42+Q42+R42</f>
        <v>0</v>
      </c>
      <c r="T42" s="12" t="str">
        <f t="shared" si="1"/>
        <v/>
      </c>
      <c r="U42" s="13"/>
    </row>
    <row r="43" spans="1:21" ht="18.75" customHeight="1">
      <c r="A43" s="61">
        <v>31</v>
      </c>
      <c r="I43" s="307"/>
      <c r="J43" s="305">
        <v>560</v>
      </c>
      <c r="K43" s="308" t="s">
        <v>196</v>
      </c>
      <c r="L43" s="296">
        <f t="shared" si="4"/>
        <v>0</v>
      </c>
      <c r="M43" s="158"/>
      <c r="N43" s="159"/>
      <c r="O43" s="1421"/>
      <c r="P43" s="158"/>
      <c r="Q43" s="159"/>
      <c r="R43" s="1421"/>
      <c r="S43" s="296">
        <f t="shared" si="5"/>
        <v>0</v>
      </c>
      <c r="T43" s="12" t="str">
        <f t="shared" si="1"/>
        <v/>
      </c>
      <c r="U43" s="13"/>
    </row>
    <row r="44" spans="1:21" ht="18.75" customHeight="1">
      <c r="A44" s="61">
        <v>32</v>
      </c>
      <c r="I44" s="307"/>
      <c r="J44" s="305">
        <v>580</v>
      </c>
      <c r="K44" s="306" t="s">
        <v>197</v>
      </c>
      <c r="L44" s="296">
        <f t="shared" si="4"/>
        <v>0</v>
      </c>
      <c r="M44" s="158"/>
      <c r="N44" s="159"/>
      <c r="O44" s="1421"/>
      <c r="P44" s="158"/>
      <c r="Q44" s="159"/>
      <c r="R44" s="1421"/>
      <c r="S44" s="296">
        <f t="shared" si="5"/>
        <v>0</v>
      </c>
      <c r="T44" s="12" t="str">
        <f t="shared" si="1"/>
        <v/>
      </c>
      <c r="U44" s="13"/>
    </row>
    <row r="45" spans="1:21" ht="31.5" customHeight="1">
      <c r="A45" s="61">
        <v>33</v>
      </c>
      <c r="I45" s="292"/>
      <c r="J45" s="305">
        <v>588</v>
      </c>
      <c r="K45" s="306" t="s">
        <v>880</v>
      </c>
      <c r="L45" s="296">
        <f>M45+N45+O45</f>
        <v>0</v>
      </c>
      <c r="M45" s="490">
        <v>0</v>
      </c>
      <c r="N45" s="491">
        <v>0</v>
      </c>
      <c r="O45" s="160">
        <v>0</v>
      </c>
      <c r="P45" s="490">
        <v>0</v>
      </c>
      <c r="Q45" s="491">
        <v>0</v>
      </c>
      <c r="R45" s="160">
        <v>0</v>
      </c>
      <c r="S45" s="296">
        <f>P45+Q45+R45</f>
        <v>0</v>
      </c>
      <c r="T45" s="12" t="str">
        <f t="shared" si="1"/>
        <v/>
      </c>
      <c r="U45" s="13"/>
    </row>
    <row r="46" spans="1:21" ht="31.5">
      <c r="A46" s="61">
        <v>33</v>
      </c>
      <c r="I46" s="292"/>
      <c r="J46" s="309">
        <v>590</v>
      </c>
      <c r="K46" s="310" t="s">
        <v>198</v>
      </c>
      <c r="L46" s="288">
        <f t="shared" si="4"/>
        <v>0</v>
      </c>
      <c r="M46" s="173"/>
      <c r="N46" s="174"/>
      <c r="O46" s="1422"/>
      <c r="P46" s="173"/>
      <c r="Q46" s="174"/>
      <c r="R46" s="1422"/>
      <c r="S46" s="288">
        <f t="shared" si="5"/>
        <v>0</v>
      </c>
      <c r="T46" s="12" t="str">
        <f t="shared" si="1"/>
        <v/>
      </c>
      <c r="U46" s="13"/>
    </row>
    <row r="47" spans="1:21" ht="18.75" customHeight="1">
      <c r="A47" s="61">
        <v>34</v>
      </c>
      <c r="I47" s="273">
        <v>800</v>
      </c>
      <c r="J47" s="1797" t="s">
        <v>199</v>
      </c>
      <c r="K47" s="1798"/>
      <c r="L47" s="311">
        <f t="shared" si="4"/>
        <v>0</v>
      </c>
      <c r="M47" s="1423"/>
      <c r="N47" s="1424"/>
      <c r="O47" s="1425"/>
      <c r="P47" s="1423"/>
      <c r="Q47" s="1424"/>
      <c r="R47" s="1425"/>
      <c r="S47" s="311">
        <f t="shared" si="5"/>
        <v>0</v>
      </c>
      <c r="T47" s="12" t="str">
        <f t="shared" si="1"/>
        <v/>
      </c>
      <c r="U47" s="13"/>
    </row>
    <row r="48" spans="1:21" ht="15.75">
      <c r="A48" s="61">
        <v>35</v>
      </c>
      <c r="I48" s="273">
        <v>1000</v>
      </c>
      <c r="J48" s="1793" t="s">
        <v>200</v>
      </c>
      <c r="K48" s="1794"/>
      <c r="L48" s="311">
        <f t="shared" ref="L48:S48" si="6">SUM(L49:L65)</f>
        <v>0</v>
      </c>
      <c r="M48" s="275">
        <f t="shared" si="6"/>
        <v>0</v>
      </c>
      <c r="N48" s="276">
        <f t="shared" si="6"/>
        <v>0</v>
      </c>
      <c r="O48" s="277">
        <f>SUM(O49:O65)</f>
        <v>0</v>
      </c>
      <c r="P48" s="275">
        <f t="shared" si="6"/>
        <v>0</v>
      </c>
      <c r="Q48" s="276">
        <f t="shared" si="6"/>
        <v>0</v>
      </c>
      <c r="R48" s="277">
        <f t="shared" si="6"/>
        <v>0</v>
      </c>
      <c r="S48" s="311">
        <f t="shared" si="6"/>
        <v>0</v>
      </c>
      <c r="T48" s="12" t="str">
        <f t="shared" si="1"/>
        <v/>
      </c>
      <c r="U48" s="13"/>
    </row>
    <row r="49" spans="1:21" ht="18.75" customHeight="1">
      <c r="A49" s="61">
        <v>36</v>
      </c>
      <c r="I49" s="293"/>
      <c r="J49" s="280">
        <v>1011</v>
      </c>
      <c r="K49" s="312" t="s">
        <v>201</v>
      </c>
      <c r="L49" s="282">
        <f t="shared" ref="L49:L65" si="7">M49+N49+O49</f>
        <v>0</v>
      </c>
      <c r="M49" s="152"/>
      <c r="N49" s="153"/>
      <c r="O49" s="1419"/>
      <c r="P49" s="152"/>
      <c r="Q49" s="153"/>
      <c r="R49" s="1419"/>
      <c r="S49" s="282">
        <f t="shared" ref="S49:S65" si="8">P49+Q49+R49</f>
        <v>0</v>
      </c>
      <c r="T49" s="12" t="str">
        <f t="shared" si="1"/>
        <v/>
      </c>
      <c r="U49" s="13"/>
    </row>
    <row r="50" spans="1:21" ht="26.25" customHeight="1">
      <c r="A50" s="61">
        <v>37</v>
      </c>
      <c r="E50" s="72"/>
      <c r="I50" s="293"/>
      <c r="J50" s="294">
        <v>1012</v>
      </c>
      <c r="K50" s="295" t="s">
        <v>202</v>
      </c>
      <c r="L50" s="296">
        <f t="shared" si="7"/>
        <v>0</v>
      </c>
      <c r="M50" s="158"/>
      <c r="N50" s="159"/>
      <c r="O50" s="1421"/>
      <c r="P50" s="158"/>
      <c r="Q50" s="159"/>
      <c r="R50" s="1421"/>
      <c r="S50" s="296">
        <f t="shared" si="8"/>
        <v>0</v>
      </c>
      <c r="T50" s="12" t="str">
        <f t="shared" si="1"/>
        <v/>
      </c>
      <c r="U50" s="13"/>
    </row>
    <row r="51" spans="1:21" ht="15.75">
      <c r="A51" s="61">
        <v>38</v>
      </c>
      <c r="E51" s="72"/>
      <c r="I51" s="293"/>
      <c r="J51" s="294">
        <v>1013</v>
      </c>
      <c r="K51" s="295" t="s">
        <v>203</v>
      </c>
      <c r="L51" s="296">
        <f t="shared" si="7"/>
        <v>0</v>
      </c>
      <c r="M51" s="158"/>
      <c r="N51" s="159"/>
      <c r="O51" s="1421"/>
      <c r="P51" s="158"/>
      <c r="Q51" s="159"/>
      <c r="R51" s="1421"/>
      <c r="S51" s="296">
        <f t="shared" si="8"/>
        <v>0</v>
      </c>
      <c r="T51" s="12" t="str">
        <f t="shared" si="1"/>
        <v/>
      </c>
      <c r="U51" s="13"/>
    </row>
    <row r="52" spans="1:21" ht="31.5" customHeight="1">
      <c r="A52" s="61">
        <v>39</v>
      </c>
      <c r="E52" s="72"/>
      <c r="I52" s="293"/>
      <c r="J52" s="294">
        <v>1014</v>
      </c>
      <c r="K52" s="295" t="s">
        <v>204</v>
      </c>
      <c r="L52" s="296">
        <f t="shared" si="7"/>
        <v>0</v>
      </c>
      <c r="M52" s="158"/>
      <c r="N52" s="159"/>
      <c r="O52" s="1421"/>
      <c r="P52" s="158"/>
      <c r="Q52" s="159"/>
      <c r="R52" s="1421"/>
      <c r="S52" s="296">
        <f t="shared" si="8"/>
        <v>0</v>
      </c>
      <c r="T52" s="12" t="str">
        <f t="shared" si="1"/>
        <v/>
      </c>
      <c r="U52" s="13"/>
    </row>
    <row r="53" spans="1:21" ht="15.75">
      <c r="A53" s="61">
        <v>40</v>
      </c>
      <c r="E53" s="72"/>
      <c r="I53" s="293"/>
      <c r="J53" s="294">
        <v>1015</v>
      </c>
      <c r="K53" s="295" t="s">
        <v>205</v>
      </c>
      <c r="L53" s="296">
        <f t="shared" si="7"/>
        <v>0</v>
      </c>
      <c r="M53" s="158"/>
      <c r="N53" s="159"/>
      <c r="O53" s="1421"/>
      <c r="P53" s="158"/>
      <c r="Q53" s="159"/>
      <c r="R53" s="1421"/>
      <c r="S53" s="296">
        <f t="shared" si="8"/>
        <v>0</v>
      </c>
      <c r="T53" s="12" t="str">
        <f t="shared" si="1"/>
        <v/>
      </c>
      <c r="U53" s="13"/>
    </row>
    <row r="54" spans="1:21" ht="15.75">
      <c r="A54" s="61">
        <v>41</v>
      </c>
      <c r="E54" s="72"/>
      <c r="I54" s="293"/>
      <c r="J54" s="313">
        <v>1016</v>
      </c>
      <c r="K54" s="314" t="s">
        <v>206</v>
      </c>
      <c r="L54" s="315">
        <f t="shared" si="7"/>
        <v>0</v>
      </c>
      <c r="M54" s="164"/>
      <c r="N54" s="165"/>
      <c r="O54" s="1420"/>
      <c r="P54" s="164"/>
      <c r="Q54" s="165"/>
      <c r="R54" s="1420"/>
      <c r="S54" s="315">
        <f t="shared" si="8"/>
        <v>0</v>
      </c>
      <c r="T54" s="12" t="str">
        <f t="shared" si="1"/>
        <v/>
      </c>
      <c r="U54" s="13"/>
    </row>
    <row r="55" spans="1:21" ht="15.75">
      <c r="A55" s="61">
        <v>42</v>
      </c>
      <c r="E55" s="72"/>
      <c r="I55" s="279"/>
      <c r="J55" s="319">
        <v>1020</v>
      </c>
      <c r="K55" s="320" t="s">
        <v>207</v>
      </c>
      <c r="L55" s="321">
        <f t="shared" si="7"/>
        <v>0</v>
      </c>
      <c r="M55" s="455"/>
      <c r="N55" s="456"/>
      <c r="O55" s="1429"/>
      <c r="P55" s="455"/>
      <c r="Q55" s="456"/>
      <c r="R55" s="1429"/>
      <c r="S55" s="321">
        <f t="shared" si="8"/>
        <v>0</v>
      </c>
      <c r="T55" s="12" t="str">
        <f t="shared" si="1"/>
        <v/>
      </c>
      <c r="U55" s="13"/>
    </row>
    <row r="56" spans="1:21" ht="15.75">
      <c r="A56" s="61">
        <v>43</v>
      </c>
      <c r="E56" s="72"/>
      <c r="I56" s="293"/>
      <c r="J56" s="325">
        <v>1030</v>
      </c>
      <c r="K56" s="326" t="s">
        <v>208</v>
      </c>
      <c r="L56" s="327">
        <f t="shared" si="7"/>
        <v>0</v>
      </c>
      <c r="M56" s="450"/>
      <c r="N56" s="451"/>
      <c r="O56" s="1426"/>
      <c r="P56" s="450"/>
      <c r="Q56" s="451"/>
      <c r="R56" s="1426"/>
      <c r="S56" s="327">
        <f t="shared" si="8"/>
        <v>0</v>
      </c>
      <c r="T56" s="12" t="str">
        <f t="shared" si="1"/>
        <v/>
      </c>
      <c r="U56" s="13"/>
    </row>
    <row r="57" spans="1:21" ht="15.75">
      <c r="A57" s="61">
        <v>44</v>
      </c>
      <c r="E57" s="72"/>
      <c r="I57" s="293"/>
      <c r="J57" s="319">
        <v>1051</v>
      </c>
      <c r="K57" s="332" t="s">
        <v>209</v>
      </c>
      <c r="L57" s="321">
        <f t="shared" si="7"/>
        <v>0</v>
      </c>
      <c r="M57" s="455"/>
      <c r="N57" s="456"/>
      <c r="O57" s="1429"/>
      <c r="P57" s="455"/>
      <c r="Q57" s="456"/>
      <c r="R57" s="1429"/>
      <c r="S57" s="321">
        <f t="shared" si="8"/>
        <v>0</v>
      </c>
      <c r="T57" s="12" t="str">
        <f t="shared" si="1"/>
        <v/>
      </c>
      <c r="U57" s="13"/>
    </row>
    <row r="58" spans="1:21" ht="15.75">
      <c r="A58" s="61">
        <v>45</v>
      </c>
      <c r="C58" s="65"/>
      <c r="E58" s="72"/>
      <c r="I58" s="293"/>
      <c r="J58" s="294">
        <v>1052</v>
      </c>
      <c r="K58" s="295" t="s">
        <v>210</v>
      </c>
      <c r="L58" s="296">
        <f t="shared" si="7"/>
        <v>0</v>
      </c>
      <c r="M58" s="158"/>
      <c r="N58" s="159"/>
      <c r="O58" s="1421"/>
      <c r="P58" s="158"/>
      <c r="Q58" s="159"/>
      <c r="R58" s="1421"/>
      <c r="S58" s="296">
        <f t="shared" si="8"/>
        <v>0</v>
      </c>
      <c r="T58" s="12" t="str">
        <f t="shared" si="1"/>
        <v/>
      </c>
      <c r="U58" s="13"/>
    </row>
    <row r="59" spans="1:21" ht="15.75">
      <c r="A59" s="61">
        <v>46</v>
      </c>
      <c r="E59" s="72"/>
      <c r="I59" s="293"/>
      <c r="J59" s="325">
        <v>1053</v>
      </c>
      <c r="K59" s="326" t="s">
        <v>881</v>
      </c>
      <c r="L59" s="327">
        <f t="shared" si="7"/>
        <v>0</v>
      </c>
      <c r="M59" s="450"/>
      <c r="N59" s="451"/>
      <c r="O59" s="1426"/>
      <c r="P59" s="450"/>
      <c r="Q59" s="451"/>
      <c r="R59" s="1426"/>
      <c r="S59" s="327">
        <f t="shared" si="8"/>
        <v>0</v>
      </c>
      <c r="T59" s="12" t="str">
        <f t="shared" si="1"/>
        <v/>
      </c>
      <c r="U59" s="13"/>
    </row>
    <row r="60" spans="1:21" ht="15.75">
      <c r="A60" s="61">
        <v>47</v>
      </c>
      <c r="E60" s="72"/>
      <c r="I60" s="293"/>
      <c r="J60" s="319">
        <v>1062</v>
      </c>
      <c r="K60" s="320" t="s">
        <v>211</v>
      </c>
      <c r="L60" s="321">
        <f t="shared" si="7"/>
        <v>0</v>
      </c>
      <c r="M60" s="455"/>
      <c r="N60" s="456"/>
      <c r="O60" s="1429"/>
      <c r="P60" s="455"/>
      <c r="Q60" s="456"/>
      <c r="R60" s="1429"/>
      <c r="S60" s="321">
        <f t="shared" si="8"/>
        <v>0</v>
      </c>
      <c r="T60" s="12" t="str">
        <f t="shared" si="1"/>
        <v/>
      </c>
      <c r="U60" s="13"/>
    </row>
    <row r="61" spans="1:21" ht="15.75">
      <c r="A61" s="61">
        <v>48</v>
      </c>
      <c r="E61" s="72"/>
      <c r="I61" s="293"/>
      <c r="J61" s="325">
        <v>1063</v>
      </c>
      <c r="K61" s="333" t="s">
        <v>807</v>
      </c>
      <c r="L61" s="327">
        <f t="shared" si="7"/>
        <v>0</v>
      </c>
      <c r="M61" s="450"/>
      <c r="N61" s="451"/>
      <c r="O61" s="1426"/>
      <c r="P61" s="450"/>
      <c r="Q61" s="451"/>
      <c r="R61" s="1426"/>
      <c r="S61" s="327">
        <f t="shared" si="8"/>
        <v>0</v>
      </c>
      <c r="T61" s="12" t="str">
        <f t="shared" si="1"/>
        <v/>
      </c>
      <c r="U61" s="13"/>
    </row>
    <row r="62" spans="1:21" ht="15.75">
      <c r="A62" s="61">
        <v>49</v>
      </c>
      <c r="E62" s="72"/>
      <c r="I62" s="293"/>
      <c r="J62" s="334">
        <v>1069</v>
      </c>
      <c r="K62" s="335" t="s">
        <v>212</v>
      </c>
      <c r="L62" s="336">
        <f t="shared" si="7"/>
        <v>0</v>
      </c>
      <c r="M62" s="601"/>
      <c r="N62" s="602"/>
      <c r="O62" s="1428"/>
      <c r="P62" s="601"/>
      <c r="Q62" s="602"/>
      <c r="R62" s="1428"/>
      <c r="S62" s="336">
        <f t="shared" si="8"/>
        <v>0</v>
      </c>
      <c r="T62" s="12" t="str">
        <f t="shared" si="1"/>
        <v/>
      </c>
      <c r="U62" s="13"/>
    </row>
    <row r="63" spans="1:21" ht="15.75">
      <c r="A63" s="61">
        <v>50</v>
      </c>
      <c r="E63" s="72"/>
      <c r="I63" s="279"/>
      <c r="J63" s="319">
        <v>1091</v>
      </c>
      <c r="K63" s="332" t="s">
        <v>918</v>
      </c>
      <c r="L63" s="321">
        <f t="shared" si="7"/>
        <v>0</v>
      </c>
      <c r="M63" s="455"/>
      <c r="N63" s="456"/>
      <c r="O63" s="1429"/>
      <c r="P63" s="455"/>
      <c r="Q63" s="456"/>
      <c r="R63" s="1429"/>
      <c r="S63" s="321">
        <f t="shared" si="8"/>
        <v>0</v>
      </c>
      <c r="T63" s="12" t="str">
        <f t="shared" si="1"/>
        <v/>
      </c>
      <c r="U63" s="13"/>
    </row>
    <row r="64" spans="1:21" ht="31.5" customHeight="1">
      <c r="A64" s="61">
        <v>51</v>
      </c>
      <c r="E64" s="72"/>
      <c r="I64" s="293"/>
      <c r="J64" s="294">
        <v>1092</v>
      </c>
      <c r="K64" s="295" t="s">
        <v>307</v>
      </c>
      <c r="L64" s="296">
        <f t="shared" si="7"/>
        <v>0</v>
      </c>
      <c r="M64" s="158"/>
      <c r="N64" s="159"/>
      <c r="O64" s="1421"/>
      <c r="P64" s="158"/>
      <c r="Q64" s="159"/>
      <c r="R64" s="1421"/>
      <c r="S64" s="296">
        <f t="shared" si="8"/>
        <v>0</v>
      </c>
      <c r="T64" s="12" t="str">
        <f t="shared" si="1"/>
        <v/>
      </c>
      <c r="U64" s="13"/>
    </row>
    <row r="65" spans="1:21" ht="31.5" customHeight="1">
      <c r="A65" s="61">
        <v>52</v>
      </c>
      <c r="E65" s="72"/>
      <c r="I65" s="293"/>
      <c r="J65" s="286">
        <v>1098</v>
      </c>
      <c r="K65" s="340" t="s">
        <v>213</v>
      </c>
      <c r="L65" s="288">
        <f t="shared" si="7"/>
        <v>0</v>
      </c>
      <c r="M65" s="173"/>
      <c r="N65" s="174"/>
      <c r="O65" s="1422"/>
      <c r="P65" s="173"/>
      <c r="Q65" s="174"/>
      <c r="R65" s="1422"/>
      <c r="S65" s="288">
        <f t="shared" si="8"/>
        <v>0</v>
      </c>
      <c r="T65" s="12" t="str">
        <f t="shared" si="1"/>
        <v/>
      </c>
      <c r="U65" s="13"/>
    </row>
    <row r="66" spans="1:21" ht="15.75">
      <c r="A66" s="61">
        <v>53</v>
      </c>
      <c r="E66" s="72"/>
      <c r="I66" s="273">
        <v>1900</v>
      </c>
      <c r="J66" s="1785" t="s">
        <v>274</v>
      </c>
      <c r="K66" s="1786"/>
      <c r="L66" s="311">
        <f t="shared" ref="L66:S66" si="9">SUM(L67:L69)</f>
        <v>0</v>
      </c>
      <c r="M66" s="275">
        <f t="shared" si="9"/>
        <v>0</v>
      </c>
      <c r="N66" s="276">
        <f t="shared" si="9"/>
        <v>0</v>
      </c>
      <c r="O66" s="277">
        <f>SUM(O67:O69)</f>
        <v>0</v>
      </c>
      <c r="P66" s="275">
        <f t="shared" si="9"/>
        <v>0</v>
      </c>
      <c r="Q66" s="276">
        <f t="shared" si="9"/>
        <v>0</v>
      </c>
      <c r="R66" s="277">
        <f t="shared" si="9"/>
        <v>0</v>
      </c>
      <c r="S66" s="311">
        <f t="shared" si="9"/>
        <v>0</v>
      </c>
      <c r="T66" s="12" t="str">
        <f t="shared" si="1"/>
        <v/>
      </c>
      <c r="U66" s="13"/>
    </row>
    <row r="67" spans="1:21" ht="34.5" customHeight="1">
      <c r="A67" s="61">
        <v>54</v>
      </c>
      <c r="E67" s="72"/>
      <c r="I67" s="293"/>
      <c r="J67" s="280">
        <v>1901</v>
      </c>
      <c r="K67" s="341" t="s">
        <v>919</v>
      </c>
      <c r="L67" s="282">
        <f>M67+N67+O67</f>
        <v>0</v>
      </c>
      <c r="M67" s="152"/>
      <c r="N67" s="153"/>
      <c r="O67" s="1419"/>
      <c r="P67" s="152"/>
      <c r="Q67" s="153"/>
      <c r="R67" s="1419"/>
      <c r="S67" s="282">
        <f>P67+Q67+R67</f>
        <v>0</v>
      </c>
      <c r="T67" s="12" t="str">
        <f t="shared" si="1"/>
        <v/>
      </c>
      <c r="U67" s="13"/>
    </row>
    <row r="68" spans="1:21" ht="15.75">
      <c r="A68" s="61">
        <v>55</v>
      </c>
      <c r="E68" s="72"/>
      <c r="I68" s="342"/>
      <c r="J68" s="294">
        <v>1981</v>
      </c>
      <c r="K68" s="343" t="s">
        <v>920</v>
      </c>
      <c r="L68" s="296">
        <f>M68+N68+O68</f>
        <v>0</v>
      </c>
      <c r="M68" s="158"/>
      <c r="N68" s="159"/>
      <c r="O68" s="1421"/>
      <c r="P68" s="158"/>
      <c r="Q68" s="159"/>
      <c r="R68" s="1421"/>
      <c r="S68" s="296">
        <f>P68+Q68+R68</f>
        <v>0</v>
      </c>
      <c r="T68" s="12" t="str">
        <f t="shared" si="1"/>
        <v/>
      </c>
      <c r="U68" s="13"/>
    </row>
    <row r="69" spans="1:21" ht="15.75">
      <c r="A69" s="61">
        <v>56</v>
      </c>
      <c r="E69" s="72"/>
      <c r="I69" s="293"/>
      <c r="J69" s="286">
        <v>1991</v>
      </c>
      <c r="K69" s="344" t="s">
        <v>921</v>
      </c>
      <c r="L69" s="288">
        <f>M69+N69+O69</f>
        <v>0</v>
      </c>
      <c r="M69" s="173"/>
      <c r="N69" s="174"/>
      <c r="O69" s="1422"/>
      <c r="P69" s="173"/>
      <c r="Q69" s="174"/>
      <c r="R69" s="1422"/>
      <c r="S69" s="288">
        <f>P69+Q69+R69</f>
        <v>0</v>
      </c>
      <c r="T69" s="12" t="str">
        <f t="shared" si="1"/>
        <v/>
      </c>
      <c r="U69" s="13"/>
    </row>
    <row r="70" spans="1:21" ht="15.75">
      <c r="A70" s="61">
        <v>57</v>
      </c>
      <c r="E70" s="72"/>
      <c r="I70" s="273">
        <v>2100</v>
      </c>
      <c r="J70" s="1785" t="s">
        <v>728</v>
      </c>
      <c r="K70" s="1786"/>
      <c r="L70" s="311">
        <f t="shared" ref="L70:S70" si="10">SUM(L71:L75)</f>
        <v>0</v>
      </c>
      <c r="M70" s="275">
        <f t="shared" si="10"/>
        <v>0</v>
      </c>
      <c r="N70" s="276">
        <f t="shared" si="10"/>
        <v>0</v>
      </c>
      <c r="O70" s="277">
        <f>SUM(O71:O75)</f>
        <v>0</v>
      </c>
      <c r="P70" s="275">
        <f t="shared" si="10"/>
        <v>0</v>
      </c>
      <c r="Q70" s="276">
        <f t="shared" si="10"/>
        <v>0</v>
      </c>
      <c r="R70" s="277">
        <f t="shared" si="10"/>
        <v>0</v>
      </c>
      <c r="S70" s="311">
        <f t="shared" si="10"/>
        <v>0</v>
      </c>
      <c r="T70" s="12" t="str">
        <f t="shared" si="1"/>
        <v/>
      </c>
      <c r="U70" s="13"/>
    </row>
    <row r="71" spans="1:21" ht="15.75">
      <c r="A71" s="61">
        <v>58</v>
      </c>
      <c r="E71" s="72"/>
      <c r="I71" s="293"/>
      <c r="J71" s="280">
        <v>2110</v>
      </c>
      <c r="K71" s="345" t="s">
        <v>214</v>
      </c>
      <c r="L71" s="282">
        <f>M71+N71+O71</f>
        <v>0</v>
      </c>
      <c r="M71" s="152"/>
      <c r="N71" s="153"/>
      <c r="O71" s="1419"/>
      <c r="P71" s="152"/>
      <c r="Q71" s="153"/>
      <c r="R71" s="1419"/>
      <c r="S71" s="282">
        <f>P71+Q71+R71</f>
        <v>0</v>
      </c>
      <c r="T71" s="12" t="str">
        <f t="shared" si="1"/>
        <v/>
      </c>
      <c r="U71" s="13"/>
    </row>
    <row r="72" spans="1:21" ht="15.75">
      <c r="A72" s="61">
        <v>59</v>
      </c>
      <c r="E72" s="72"/>
      <c r="I72" s="342"/>
      <c r="J72" s="294">
        <v>2120</v>
      </c>
      <c r="K72" s="301" t="s">
        <v>215</v>
      </c>
      <c r="L72" s="296">
        <f>M72+N72+O72</f>
        <v>0</v>
      </c>
      <c r="M72" s="158"/>
      <c r="N72" s="159"/>
      <c r="O72" s="1421"/>
      <c r="P72" s="158"/>
      <c r="Q72" s="159"/>
      <c r="R72" s="1421"/>
      <c r="S72" s="296">
        <f>P72+Q72+R72</f>
        <v>0</v>
      </c>
      <c r="T72" s="12" t="str">
        <f t="shared" si="1"/>
        <v/>
      </c>
      <c r="U72" s="13"/>
    </row>
    <row r="73" spans="1:21" ht="31.5" customHeight="1">
      <c r="A73" s="61">
        <v>60</v>
      </c>
      <c r="E73" s="72"/>
      <c r="I73" s="342"/>
      <c r="J73" s="294">
        <v>2125</v>
      </c>
      <c r="K73" s="301" t="s">
        <v>216</v>
      </c>
      <c r="L73" s="296">
        <f>M73+N73+O73</f>
        <v>0</v>
      </c>
      <c r="M73" s="490">
        <v>0</v>
      </c>
      <c r="N73" s="491">
        <v>0</v>
      </c>
      <c r="O73" s="160">
        <v>0</v>
      </c>
      <c r="P73" s="490">
        <v>0</v>
      </c>
      <c r="Q73" s="491">
        <v>0</v>
      </c>
      <c r="R73" s="160">
        <v>0</v>
      </c>
      <c r="S73" s="296">
        <f>P73+Q73+R73</f>
        <v>0</v>
      </c>
      <c r="T73" s="12" t="str">
        <f t="shared" si="1"/>
        <v/>
      </c>
      <c r="U73" s="13"/>
    </row>
    <row r="74" spans="1:21" ht="31.5" customHeight="1">
      <c r="A74" s="61">
        <v>61</v>
      </c>
      <c r="I74" s="292"/>
      <c r="J74" s="294">
        <v>2140</v>
      </c>
      <c r="K74" s="301" t="s">
        <v>217</v>
      </c>
      <c r="L74" s="296">
        <f>M74+N74+O74</f>
        <v>0</v>
      </c>
      <c r="M74" s="490">
        <v>0</v>
      </c>
      <c r="N74" s="491">
        <v>0</v>
      </c>
      <c r="O74" s="160">
        <v>0</v>
      </c>
      <c r="P74" s="490">
        <v>0</v>
      </c>
      <c r="Q74" s="491">
        <v>0</v>
      </c>
      <c r="R74" s="160">
        <v>0</v>
      </c>
      <c r="S74" s="296">
        <f>P74+Q74+R74</f>
        <v>0</v>
      </c>
      <c r="T74" s="12" t="str">
        <f t="shared" si="1"/>
        <v/>
      </c>
      <c r="U74" s="13"/>
    </row>
    <row r="75" spans="1:21" ht="31.5" customHeight="1">
      <c r="A75" s="61">
        <v>62</v>
      </c>
      <c r="I75" s="293"/>
      <c r="J75" s="286">
        <v>2190</v>
      </c>
      <c r="K75" s="346" t="s">
        <v>218</v>
      </c>
      <c r="L75" s="288">
        <f>M75+N75+O75</f>
        <v>0</v>
      </c>
      <c r="M75" s="173"/>
      <c r="N75" s="174"/>
      <c r="O75" s="1422"/>
      <c r="P75" s="173"/>
      <c r="Q75" s="174"/>
      <c r="R75" s="1422"/>
      <c r="S75" s="288">
        <f>P75+Q75+R75</f>
        <v>0</v>
      </c>
      <c r="T75" s="12" t="str">
        <f t="shared" si="1"/>
        <v/>
      </c>
      <c r="U75" s="13"/>
    </row>
    <row r="76" spans="1:21" ht="15.75">
      <c r="A76" s="61">
        <v>63</v>
      </c>
      <c r="I76" s="273">
        <v>2200</v>
      </c>
      <c r="J76" s="1785" t="s">
        <v>219</v>
      </c>
      <c r="K76" s="1786"/>
      <c r="L76" s="311">
        <f t="shared" ref="L76:S76" si="11">SUM(L77:L78)</f>
        <v>0</v>
      </c>
      <c r="M76" s="275">
        <f t="shared" si="11"/>
        <v>0</v>
      </c>
      <c r="N76" s="276">
        <f t="shared" si="11"/>
        <v>0</v>
      </c>
      <c r="O76" s="277">
        <f>SUM(O77:O78)</f>
        <v>0</v>
      </c>
      <c r="P76" s="275">
        <f t="shared" si="11"/>
        <v>0</v>
      </c>
      <c r="Q76" s="276">
        <f t="shared" si="11"/>
        <v>0</v>
      </c>
      <c r="R76" s="277">
        <f t="shared" si="11"/>
        <v>0</v>
      </c>
      <c r="S76" s="311">
        <f t="shared" si="11"/>
        <v>0</v>
      </c>
      <c r="T76" s="12" t="str">
        <f t="shared" si="1"/>
        <v/>
      </c>
      <c r="U76" s="13"/>
    </row>
    <row r="77" spans="1:21" ht="15.75">
      <c r="A77" s="61">
        <v>64</v>
      </c>
      <c r="I77" s="293"/>
      <c r="J77" s="280">
        <v>2221</v>
      </c>
      <c r="K77" s="281" t="s">
        <v>308</v>
      </c>
      <c r="L77" s="282">
        <f t="shared" ref="L77:L82" si="12">M77+N77+O77</f>
        <v>0</v>
      </c>
      <c r="M77" s="152"/>
      <c r="N77" s="153"/>
      <c r="O77" s="1419"/>
      <c r="P77" s="152"/>
      <c r="Q77" s="153"/>
      <c r="R77" s="1419"/>
      <c r="S77" s="282">
        <f t="shared" ref="S77:S82" si="13">P77+Q77+R77</f>
        <v>0</v>
      </c>
      <c r="T77" s="12" t="str">
        <f t="shared" si="1"/>
        <v/>
      </c>
      <c r="U77" s="13"/>
    </row>
    <row r="78" spans="1:21" ht="15.75">
      <c r="A78" s="61">
        <v>65</v>
      </c>
      <c r="I78" s="293"/>
      <c r="J78" s="286">
        <v>2224</v>
      </c>
      <c r="K78" s="287" t="s">
        <v>220</v>
      </c>
      <c r="L78" s="288">
        <f t="shared" si="12"/>
        <v>0</v>
      </c>
      <c r="M78" s="173"/>
      <c r="N78" s="174"/>
      <c r="O78" s="1422"/>
      <c r="P78" s="173"/>
      <c r="Q78" s="174"/>
      <c r="R78" s="1422"/>
      <c r="S78" s="288">
        <f t="shared" si="13"/>
        <v>0</v>
      </c>
      <c r="T78" s="12" t="str">
        <f t="shared" si="1"/>
        <v/>
      </c>
      <c r="U78" s="13"/>
    </row>
    <row r="79" spans="1:21" ht="15.75">
      <c r="A79" s="61">
        <v>66</v>
      </c>
      <c r="I79" s="273">
        <v>2500</v>
      </c>
      <c r="J79" s="1785" t="s">
        <v>221</v>
      </c>
      <c r="K79" s="1786"/>
      <c r="L79" s="311">
        <f t="shared" si="12"/>
        <v>0</v>
      </c>
      <c r="M79" s="1423"/>
      <c r="N79" s="1424"/>
      <c r="O79" s="1425"/>
      <c r="P79" s="1423"/>
      <c r="Q79" s="1424"/>
      <c r="R79" s="1425"/>
      <c r="S79" s="311">
        <f t="shared" si="13"/>
        <v>0</v>
      </c>
      <c r="T79" s="12" t="str">
        <f t="shared" si="1"/>
        <v/>
      </c>
      <c r="U79" s="13"/>
    </row>
    <row r="80" spans="1:21" ht="18.75" customHeight="1">
      <c r="A80" s="61">
        <v>67</v>
      </c>
      <c r="I80" s="273">
        <v>2600</v>
      </c>
      <c r="J80" s="1791" t="s">
        <v>222</v>
      </c>
      <c r="K80" s="1792"/>
      <c r="L80" s="311">
        <f t="shared" si="12"/>
        <v>0</v>
      </c>
      <c r="M80" s="1423"/>
      <c r="N80" s="1424"/>
      <c r="O80" s="1425"/>
      <c r="P80" s="1423"/>
      <c r="Q80" s="1424"/>
      <c r="R80" s="1425"/>
      <c r="S80" s="311">
        <f t="shared" si="13"/>
        <v>0</v>
      </c>
      <c r="T80" s="12" t="str">
        <f t="shared" si="1"/>
        <v/>
      </c>
      <c r="U80" s="13"/>
    </row>
    <row r="81" spans="1:21" ht="18.75" customHeight="1">
      <c r="A81" s="61">
        <v>68</v>
      </c>
      <c r="I81" s="273">
        <v>2700</v>
      </c>
      <c r="J81" s="1791" t="s">
        <v>223</v>
      </c>
      <c r="K81" s="1792"/>
      <c r="L81" s="311">
        <f t="shared" si="12"/>
        <v>0</v>
      </c>
      <c r="M81" s="1423"/>
      <c r="N81" s="1424"/>
      <c r="O81" s="1425"/>
      <c r="P81" s="1423"/>
      <c r="Q81" s="1424"/>
      <c r="R81" s="1425"/>
      <c r="S81" s="311">
        <f t="shared" si="13"/>
        <v>0</v>
      </c>
      <c r="T81" s="12" t="str">
        <f t="shared" si="1"/>
        <v/>
      </c>
      <c r="U81" s="13"/>
    </row>
    <row r="82" spans="1:21" ht="28.5" customHeight="1">
      <c r="A82" s="61">
        <v>69</v>
      </c>
      <c r="I82" s="273">
        <v>2800</v>
      </c>
      <c r="J82" s="1791" t="s">
        <v>1674</v>
      </c>
      <c r="K82" s="1792"/>
      <c r="L82" s="311">
        <f t="shared" si="12"/>
        <v>0</v>
      </c>
      <c r="M82" s="1423"/>
      <c r="N82" s="1424"/>
      <c r="O82" s="1425"/>
      <c r="P82" s="1423"/>
      <c r="Q82" s="1424"/>
      <c r="R82" s="1425"/>
      <c r="S82" s="311">
        <f t="shared" si="13"/>
        <v>0</v>
      </c>
      <c r="T82" s="12" t="str">
        <f t="shared" si="1"/>
        <v/>
      </c>
      <c r="U82" s="13"/>
    </row>
    <row r="83" spans="1:21" ht="18.75" customHeight="1">
      <c r="A83" s="61">
        <v>70</v>
      </c>
      <c r="I83" s="273">
        <v>2900</v>
      </c>
      <c r="J83" s="1785" t="s">
        <v>224</v>
      </c>
      <c r="K83" s="1786"/>
      <c r="L83" s="311">
        <f>SUM(L84:L91)</f>
        <v>0</v>
      </c>
      <c r="M83" s="275">
        <f>SUM(M84:M91)</f>
        <v>0</v>
      </c>
      <c r="N83" s="275">
        <f t="shared" ref="N83:S83" si="14">SUM(N84:N91)</f>
        <v>0</v>
      </c>
      <c r="O83" s="275">
        <f t="shared" si="14"/>
        <v>0</v>
      </c>
      <c r="P83" s="275">
        <f t="shared" si="14"/>
        <v>0</v>
      </c>
      <c r="Q83" s="275">
        <f t="shared" si="14"/>
        <v>0</v>
      </c>
      <c r="R83" s="275">
        <f t="shared" si="14"/>
        <v>0</v>
      </c>
      <c r="S83" s="275">
        <f t="shared" si="14"/>
        <v>0</v>
      </c>
      <c r="T83" s="12" t="str">
        <f t="shared" si="1"/>
        <v/>
      </c>
      <c r="U83" s="13"/>
    </row>
    <row r="84" spans="1:21" ht="25.5" customHeight="1">
      <c r="A84" s="61">
        <v>71</v>
      </c>
      <c r="I84" s="347"/>
      <c r="J84" s="280">
        <v>2910</v>
      </c>
      <c r="K84" s="348" t="s">
        <v>2008</v>
      </c>
      <c r="L84" s="282">
        <f t="shared" ref="L84:L91" si="15">M84+N84+O84</f>
        <v>0</v>
      </c>
      <c r="M84" s="152"/>
      <c r="N84" s="153"/>
      <c r="O84" s="1419"/>
      <c r="P84" s="152"/>
      <c r="Q84" s="153"/>
      <c r="R84" s="1419"/>
      <c r="S84" s="282">
        <f t="shared" ref="S84:S91" si="16">P84+Q84+R84</f>
        <v>0</v>
      </c>
      <c r="T84" s="12" t="str">
        <f t="shared" si="1"/>
        <v/>
      </c>
      <c r="U84" s="13"/>
    </row>
    <row r="85" spans="1:21" ht="25.5" customHeight="1">
      <c r="A85" s="61">
        <v>71</v>
      </c>
      <c r="I85" s="347"/>
      <c r="J85" s="280">
        <v>2920</v>
      </c>
      <c r="K85" s="348" t="s">
        <v>225</v>
      </c>
      <c r="L85" s="282">
        <f t="shared" si="15"/>
        <v>0</v>
      </c>
      <c r="M85" s="152"/>
      <c r="N85" s="153"/>
      <c r="O85" s="1419"/>
      <c r="P85" s="152"/>
      <c r="Q85" s="153"/>
      <c r="R85" s="1419"/>
      <c r="S85" s="282">
        <f t="shared" si="16"/>
        <v>0</v>
      </c>
      <c r="T85" s="12" t="str">
        <f t="shared" si="1"/>
        <v/>
      </c>
      <c r="U85" s="13"/>
    </row>
    <row r="86" spans="1:21" ht="25.5" customHeight="1">
      <c r="A86" s="61">
        <v>72</v>
      </c>
      <c r="I86" s="347"/>
      <c r="J86" s="325">
        <v>2969</v>
      </c>
      <c r="K86" s="349" t="s">
        <v>226</v>
      </c>
      <c r="L86" s="327">
        <f t="shared" si="15"/>
        <v>0</v>
      </c>
      <c r="M86" s="450"/>
      <c r="N86" s="451"/>
      <c r="O86" s="1426"/>
      <c r="P86" s="450"/>
      <c r="Q86" s="451"/>
      <c r="R86" s="1426"/>
      <c r="S86" s="327">
        <f t="shared" si="16"/>
        <v>0</v>
      </c>
      <c r="T86" s="12" t="str">
        <f t="shared" si="1"/>
        <v/>
      </c>
      <c r="U86" s="13"/>
    </row>
    <row r="87" spans="1:21" ht="25.5" customHeight="1">
      <c r="A87" s="61">
        <v>73</v>
      </c>
      <c r="I87" s="347"/>
      <c r="J87" s="350">
        <v>2970</v>
      </c>
      <c r="K87" s="351" t="s">
        <v>227</v>
      </c>
      <c r="L87" s="352">
        <f t="shared" si="15"/>
        <v>0</v>
      </c>
      <c r="M87" s="637"/>
      <c r="N87" s="638"/>
      <c r="O87" s="1427"/>
      <c r="P87" s="637"/>
      <c r="Q87" s="638"/>
      <c r="R87" s="1427"/>
      <c r="S87" s="352">
        <f t="shared" si="16"/>
        <v>0</v>
      </c>
      <c r="T87" s="12" t="str">
        <f t="shared" si="1"/>
        <v/>
      </c>
      <c r="U87" s="13"/>
    </row>
    <row r="88" spans="1:21" ht="25.5" customHeight="1">
      <c r="A88" s="61">
        <v>74</v>
      </c>
      <c r="I88" s="347"/>
      <c r="J88" s="334">
        <v>2989</v>
      </c>
      <c r="K88" s="356" t="s">
        <v>228</v>
      </c>
      <c r="L88" s="336">
        <f t="shared" si="15"/>
        <v>0</v>
      </c>
      <c r="M88" s="601"/>
      <c r="N88" s="602"/>
      <c r="O88" s="1428"/>
      <c r="P88" s="601"/>
      <c r="Q88" s="602"/>
      <c r="R88" s="1428"/>
      <c r="S88" s="336">
        <f t="shared" si="16"/>
        <v>0</v>
      </c>
      <c r="T88" s="12" t="str">
        <f t="shared" si="1"/>
        <v/>
      </c>
      <c r="U88" s="13"/>
    </row>
    <row r="89" spans="1:21" ht="31.5">
      <c r="A89" s="61">
        <v>75</v>
      </c>
      <c r="I89" s="293"/>
      <c r="J89" s="319">
        <v>2990</v>
      </c>
      <c r="K89" s="357" t="s">
        <v>2009</v>
      </c>
      <c r="L89" s="321">
        <f t="shared" si="15"/>
        <v>0</v>
      </c>
      <c r="M89" s="455"/>
      <c r="N89" s="456"/>
      <c r="O89" s="1429"/>
      <c r="P89" s="455"/>
      <c r="Q89" s="456"/>
      <c r="R89" s="1429"/>
      <c r="S89" s="321">
        <f t="shared" si="16"/>
        <v>0</v>
      </c>
      <c r="T89" s="12" t="str">
        <f t="shared" si="1"/>
        <v/>
      </c>
      <c r="U89" s="13"/>
    </row>
    <row r="90" spans="1:21" ht="15.75">
      <c r="A90" s="61">
        <v>75</v>
      </c>
      <c r="I90" s="293"/>
      <c r="J90" s="319">
        <v>2991</v>
      </c>
      <c r="K90" s="357" t="s">
        <v>229</v>
      </c>
      <c r="L90" s="321">
        <f t="shared" si="15"/>
        <v>0</v>
      </c>
      <c r="M90" s="455"/>
      <c r="N90" s="456"/>
      <c r="O90" s="1429"/>
      <c r="P90" s="455"/>
      <c r="Q90" s="456"/>
      <c r="R90" s="1429"/>
      <c r="S90" s="321">
        <f t="shared" si="16"/>
        <v>0</v>
      </c>
      <c r="T90" s="12" t="str">
        <f t="shared" si="1"/>
        <v/>
      </c>
      <c r="U90" s="13"/>
    </row>
    <row r="91" spans="1:21" ht="35.25" customHeight="1">
      <c r="A91" s="61">
        <v>76</v>
      </c>
      <c r="I91" s="293"/>
      <c r="J91" s="286">
        <v>2992</v>
      </c>
      <c r="K91" s="358" t="s">
        <v>230</v>
      </c>
      <c r="L91" s="288">
        <f t="shared" si="15"/>
        <v>0</v>
      </c>
      <c r="M91" s="173"/>
      <c r="N91" s="174"/>
      <c r="O91" s="1422"/>
      <c r="P91" s="173"/>
      <c r="Q91" s="174"/>
      <c r="R91" s="1422"/>
      <c r="S91" s="288">
        <f t="shared" si="16"/>
        <v>0</v>
      </c>
      <c r="T91" s="12" t="str">
        <f t="shared" si="1"/>
        <v/>
      </c>
      <c r="U91" s="13"/>
    </row>
    <row r="92" spans="1:21" ht="18.75" customHeight="1">
      <c r="A92" s="61">
        <v>77</v>
      </c>
      <c r="I92" s="273">
        <v>3300</v>
      </c>
      <c r="J92" s="359" t="s">
        <v>231</v>
      </c>
      <c r="K92" s="1603"/>
      <c r="L92" s="311">
        <f t="shared" ref="L92:S92" si="17">SUM(L93:L98)</f>
        <v>0</v>
      </c>
      <c r="M92" s="275">
        <f t="shared" si="17"/>
        <v>0</v>
      </c>
      <c r="N92" s="276">
        <f t="shared" si="17"/>
        <v>0</v>
      </c>
      <c r="O92" s="277">
        <f>SUM(O93:O98)</f>
        <v>0</v>
      </c>
      <c r="P92" s="275">
        <f t="shared" si="17"/>
        <v>0</v>
      </c>
      <c r="Q92" s="276">
        <f t="shared" si="17"/>
        <v>0</v>
      </c>
      <c r="R92" s="277">
        <f t="shared" si="17"/>
        <v>0</v>
      </c>
      <c r="S92" s="311">
        <f t="shared" si="17"/>
        <v>0</v>
      </c>
      <c r="T92" s="12" t="str">
        <f t="shared" si="1"/>
        <v/>
      </c>
      <c r="U92" s="13"/>
    </row>
    <row r="93" spans="1:21" ht="15.75">
      <c r="A93" s="61">
        <v>78</v>
      </c>
      <c r="I93" s="292"/>
      <c r="J93" s="280">
        <v>3301</v>
      </c>
      <c r="K93" s="360" t="s">
        <v>232</v>
      </c>
      <c r="L93" s="282">
        <f t="shared" ref="L93:L101" si="18">M93+N93+O93</f>
        <v>0</v>
      </c>
      <c r="M93" s="488">
        <v>0</v>
      </c>
      <c r="N93" s="489">
        <v>0</v>
      </c>
      <c r="O93" s="154">
        <v>0</v>
      </c>
      <c r="P93" s="488">
        <v>0</v>
      </c>
      <c r="Q93" s="489">
        <v>0</v>
      </c>
      <c r="R93" s="154">
        <v>0</v>
      </c>
      <c r="S93" s="282">
        <f t="shared" ref="S93:S101" si="19">P93+Q93+R93</f>
        <v>0</v>
      </c>
      <c r="T93" s="12" t="str">
        <f t="shared" si="1"/>
        <v/>
      </c>
      <c r="U93" s="13"/>
    </row>
    <row r="94" spans="1:21" ht="15.75">
      <c r="A94" s="61">
        <v>79</v>
      </c>
      <c r="I94" s="292"/>
      <c r="J94" s="294">
        <v>3302</v>
      </c>
      <c r="K94" s="361" t="s">
        <v>721</v>
      </c>
      <c r="L94" s="296">
        <f t="shared" si="18"/>
        <v>0</v>
      </c>
      <c r="M94" s="490">
        <v>0</v>
      </c>
      <c r="N94" s="491">
        <v>0</v>
      </c>
      <c r="O94" s="160">
        <v>0</v>
      </c>
      <c r="P94" s="490">
        <v>0</v>
      </c>
      <c r="Q94" s="491">
        <v>0</v>
      </c>
      <c r="R94" s="160">
        <v>0</v>
      </c>
      <c r="S94" s="296">
        <f t="shared" si="19"/>
        <v>0</v>
      </c>
      <c r="T94" s="12" t="str">
        <f t="shared" si="1"/>
        <v/>
      </c>
      <c r="U94" s="13"/>
    </row>
    <row r="95" spans="1:21" ht="15.75">
      <c r="A95" s="61">
        <v>80</v>
      </c>
      <c r="I95" s="292"/>
      <c r="J95" s="294">
        <v>3303</v>
      </c>
      <c r="K95" s="361" t="s">
        <v>233</v>
      </c>
      <c r="L95" s="296">
        <f t="shared" si="18"/>
        <v>0</v>
      </c>
      <c r="M95" s="490">
        <v>0</v>
      </c>
      <c r="N95" s="491">
        <v>0</v>
      </c>
      <c r="O95" s="160">
        <v>0</v>
      </c>
      <c r="P95" s="490">
        <v>0</v>
      </c>
      <c r="Q95" s="491">
        <v>0</v>
      </c>
      <c r="R95" s="160">
        <v>0</v>
      </c>
      <c r="S95" s="296">
        <f t="shared" si="19"/>
        <v>0</v>
      </c>
      <c r="T95" s="12" t="str">
        <f t="shared" si="1"/>
        <v/>
      </c>
      <c r="U95" s="13"/>
    </row>
    <row r="96" spans="1:21" ht="15.75">
      <c r="A96" s="61">
        <v>81</v>
      </c>
      <c r="I96" s="292"/>
      <c r="J96" s="294">
        <v>3304</v>
      </c>
      <c r="K96" s="361" t="s">
        <v>234</v>
      </c>
      <c r="L96" s="296">
        <f t="shared" si="18"/>
        <v>0</v>
      </c>
      <c r="M96" s="490">
        <v>0</v>
      </c>
      <c r="N96" s="491">
        <v>0</v>
      </c>
      <c r="O96" s="160">
        <v>0</v>
      </c>
      <c r="P96" s="490">
        <v>0</v>
      </c>
      <c r="Q96" s="491">
        <v>0</v>
      </c>
      <c r="R96" s="160">
        <v>0</v>
      </c>
      <c r="S96" s="296">
        <f t="shared" si="19"/>
        <v>0</v>
      </c>
      <c r="T96" s="12" t="str">
        <f t="shared" si="1"/>
        <v/>
      </c>
      <c r="U96" s="13"/>
    </row>
    <row r="97" spans="1:21" ht="18.75" customHeight="1">
      <c r="A97" s="61">
        <v>82</v>
      </c>
      <c r="I97" s="292"/>
      <c r="J97" s="294">
        <v>3305</v>
      </c>
      <c r="K97" s="361" t="s">
        <v>235</v>
      </c>
      <c r="L97" s="296">
        <f t="shared" si="18"/>
        <v>0</v>
      </c>
      <c r="M97" s="490">
        <v>0</v>
      </c>
      <c r="N97" s="491">
        <v>0</v>
      </c>
      <c r="O97" s="160">
        <v>0</v>
      </c>
      <c r="P97" s="490">
        <v>0</v>
      </c>
      <c r="Q97" s="491">
        <v>0</v>
      </c>
      <c r="R97" s="160">
        <v>0</v>
      </c>
      <c r="S97" s="296">
        <f t="shared" si="19"/>
        <v>0</v>
      </c>
      <c r="T97" s="12" t="str">
        <f t="shared" si="1"/>
        <v/>
      </c>
      <c r="U97" s="13"/>
    </row>
    <row r="98" spans="1:21" ht="31.5">
      <c r="A98" s="61">
        <v>83</v>
      </c>
      <c r="I98" s="292"/>
      <c r="J98" s="286">
        <v>3306</v>
      </c>
      <c r="K98" s="362" t="s">
        <v>1671</v>
      </c>
      <c r="L98" s="288">
        <f t="shared" si="18"/>
        <v>0</v>
      </c>
      <c r="M98" s="492">
        <v>0</v>
      </c>
      <c r="N98" s="493">
        <v>0</v>
      </c>
      <c r="O98" s="175">
        <v>0</v>
      </c>
      <c r="P98" s="492">
        <v>0</v>
      </c>
      <c r="Q98" s="493">
        <v>0</v>
      </c>
      <c r="R98" s="175">
        <v>0</v>
      </c>
      <c r="S98" s="288">
        <f t="shared" si="19"/>
        <v>0</v>
      </c>
      <c r="T98" s="12" t="str">
        <f t="shared" si="1"/>
        <v/>
      </c>
      <c r="U98" s="13"/>
    </row>
    <row r="99" spans="1:21" ht="15.75">
      <c r="A99" s="61">
        <v>84</v>
      </c>
      <c r="I99" s="273">
        <v>3900</v>
      </c>
      <c r="J99" s="1785" t="s">
        <v>236</v>
      </c>
      <c r="K99" s="1786"/>
      <c r="L99" s="311">
        <f t="shared" si="18"/>
        <v>0</v>
      </c>
      <c r="M99" s="1472">
        <v>0</v>
      </c>
      <c r="N99" s="1473">
        <v>0</v>
      </c>
      <c r="O99" s="1474">
        <v>0</v>
      </c>
      <c r="P99" s="1472">
        <v>0</v>
      </c>
      <c r="Q99" s="1473">
        <v>0</v>
      </c>
      <c r="R99" s="1474">
        <v>0</v>
      </c>
      <c r="S99" s="311">
        <f t="shared" si="19"/>
        <v>0</v>
      </c>
      <c r="T99" s="12" t="str">
        <f t="shared" ref="T99:T145" si="20">(IF($E99&lt;&gt;0,$M$2,IF($L99&lt;&gt;0,$M$2,"")))</f>
        <v/>
      </c>
      <c r="U99" s="13"/>
    </row>
    <row r="100" spans="1:21" ht="15.75">
      <c r="A100" s="61">
        <v>85</v>
      </c>
      <c r="I100" s="273">
        <v>4000</v>
      </c>
      <c r="J100" s="1785" t="s">
        <v>237</v>
      </c>
      <c r="K100" s="1786"/>
      <c r="L100" s="311">
        <f t="shared" si="18"/>
        <v>0</v>
      </c>
      <c r="M100" s="1423"/>
      <c r="N100" s="1424"/>
      <c r="O100" s="1425"/>
      <c r="P100" s="1423"/>
      <c r="Q100" s="1424"/>
      <c r="R100" s="1425"/>
      <c r="S100" s="311">
        <f t="shared" si="19"/>
        <v>0</v>
      </c>
      <c r="T100" s="12" t="str">
        <f t="shared" si="20"/>
        <v/>
      </c>
      <c r="U100" s="13"/>
    </row>
    <row r="101" spans="1:21" ht="15.75">
      <c r="A101" s="61">
        <v>86</v>
      </c>
      <c r="I101" s="273">
        <v>4100</v>
      </c>
      <c r="J101" s="1785" t="s">
        <v>238</v>
      </c>
      <c r="K101" s="1786"/>
      <c r="L101" s="311">
        <f t="shared" si="18"/>
        <v>0</v>
      </c>
      <c r="M101" s="1473">
        <v>0</v>
      </c>
      <c r="N101" s="1473">
        <v>0</v>
      </c>
      <c r="O101" s="1473">
        <v>0</v>
      </c>
      <c r="P101" s="1473">
        <v>0</v>
      </c>
      <c r="Q101" s="1473">
        <v>0</v>
      </c>
      <c r="R101" s="1473">
        <v>0</v>
      </c>
      <c r="S101" s="311">
        <f t="shared" si="19"/>
        <v>0</v>
      </c>
      <c r="T101" s="12" t="str">
        <f t="shared" si="20"/>
        <v/>
      </c>
      <c r="U101" s="13"/>
    </row>
    <row r="102" spans="1:21" ht="15.75">
      <c r="A102" s="61">
        <v>87</v>
      </c>
      <c r="I102" s="273">
        <v>4200</v>
      </c>
      <c r="J102" s="1785" t="s">
        <v>239</v>
      </c>
      <c r="K102" s="1786"/>
      <c r="L102" s="311">
        <f t="shared" ref="L102:S102" si="21">SUM(L103:L108)</f>
        <v>0</v>
      </c>
      <c r="M102" s="275">
        <f t="shared" si="21"/>
        <v>0</v>
      </c>
      <c r="N102" s="276">
        <f t="shared" si="21"/>
        <v>0</v>
      </c>
      <c r="O102" s="277">
        <f>SUM(O103:O108)</f>
        <v>0</v>
      </c>
      <c r="P102" s="275">
        <f t="shared" si="21"/>
        <v>0</v>
      </c>
      <c r="Q102" s="276">
        <f t="shared" si="21"/>
        <v>0</v>
      </c>
      <c r="R102" s="277">
        <f t="shared" si="21"/>
        <v>0</v>
      </c>
      <c r="S102" s="311">
        <f t="shared" si="21"/>
        <v>0</v>
      </c>
      <c r="T102" s="12" t="str">
        <f t="shared" si="20"/>
        <v/>
      </c>
      <c r="U102" s="13"/>
    </row>
    <row r="103" spans="1:21" ht="15.75">
      <c r="A103" s="61">
        <v>88</v>
      </c>
      <c r="I103" s="363"/>
      <c r="J103" s="280">
        <v>4201</v>
      </c>
      <c r="K103" s="281" t="s">
        <v>240</v>
      </c>
      <c r="L103" s="282">
        <f t="shared" ref="L103:L108" si="22">M103+N103+O103</f>
        <v>0</v>
      </c>
      <c r="M103" s="152"/>
      <c r="N103" s="153"/>
      <c r="O103" s="1419"/>
      <c r="P103" s="152"/>
      <c r="Q103" s="153"/>
      <c r="R103" s="1419"/>
      <c r="S103" s="282">
        <f t="shared" ref="S103:S108" si="23">P103+Q103+R103</f>
        <v>0</v>
      </c>
      <c r="T103" s="12" t="str">
        <f t="shared" si="20"/>
        <v/>
      </c>
      <c r="U103" s="13"/>
    </row>
    <row r="104" spans="1:21" ht="15.75">
      <c r="A104" s="61">
        <v>89</v>
      </c>
      <c r="I104" s="363"/>
      <c r="J104" s="294">
        <v>4202</v>
      </c>
      <c r="K104" s="364" t="s">
        <v>241</v>
      </c>
      <c r="L104" s="296">
        <f t="shared" si="22"/>
        <v>0</v>
      </c>
      <c r="M104" s="158"/>
      <c r="N104" s="159"/>
      <c r="O104" s="1421"/>
      <c r="P104" s="158"/>
      <c r="Q104" s="159"/>
      <c r="R104" s="1421"/>
      <c r="S104" s="296">
        <f t="shared" si="23"/>
        <v>0</v>
      </c>
      <c r="T104" s="12" t="str">
        <f t="shared" si="20"/>
        <v/>
      </c>
      <c r="U104" s="13"/>
    </row>
    <row r="105" spans="1:21" ht="15.75">
      <c r="A105" s="61">
        <v>90</v>
      </c>
      <c r="I105" s="363"/>
      <c r="J105" s="294">
        <v>4214</v>
      </c>
      <c r="K105" s="364" t="s">
        <v>242</v>
      </c>
      <c r="L105" s="296">
        <f t="shared" si="22"/>
        <v>0</v>
      </c>
      <c r="M105" s="158"/>
      <c r="N105" s="159"/>
      <c r="O105" s="1421"/>
      <c r="P105" s="158"/>
      <c r="Q105" s="159"/>
      <c r="R105" s="1421"/>
      <c r="S105" s="296">
        <f t="shared" si="23"/>
        <v>0</v>
      </c>
      <c r="T105" s="12" t="str">
        <f t="shared" si="20"/>
        <v/>
      </c>
      <c r="U105" s="13"/>
    </row>
    <row r="106" spans="1:21" ht="31.5" customHeight="1">
      <c r="A106" s="61">
        <v>91</v>
      </c>
      <c r="I106" s="363"/>
      <c r="J106" s="294">
        <v>4217</v>
      </c>
      <c r="K106" s="364" t="s">
        <v>243</v>
      </c>
      <c r="L106" s="296">
        <f t="shared" si="22"/>
        <v>0</v>
      </c>
      <c r="M106" s="158"/>
      <c r="N106" s="159"/>
      <c r="O106" s="1421"/>
      <c r="P106" s="158"/>
      <c r="Q106" s="159"/>
      <c r="R106" s="1421"/>
      <c r="S106" s="296">
        <f t="shared" si="23"/>
        <v>0</v>
      </c>
      <c r="T106" s="12" t="str">
        <f t="shared" si="20"/>
        <v/>
      </c>
      <c r="U106" s="13"/>
    </row>
    <row r="107" spans="1:21" ht="31.5" customHeight="1">
      <c r="A107" s="61">
        <v>92</v>
      </c>
      <c r="I107" s="363"/>
      <c r="J107" s="294">
        <v>4218</v>
      </c>
      <c r="K107" s="295" t="s">
        <v>244</v>
      </c>
      <c r="L107" s="296">
        <f t="shared" si="22"/>
        <v>0</v>
      </c>
      <c r="M107" s="158"/>
      <c r="N107" s="159"/>
      <c r="O107" s="1421"/>
      <c r="P107" s="158"/>
      <c r="Q107" s="159"/>
      <c r="R107" s="1421"/>
      <c r="S107" s="296">
        <f t="shared" si="23"/>
        <v>0</v>
      </c>
      <c r="T107" s="12" t="str">
        <f t="shared" si="20"/>
        <v/>
      </c>
      <c r="U107" s="13"/>
    </row>
    <row r="108" spans="1:21" ht="15.75">
      <c r="A108" s="61">
        <v>93</v>
      </c>
      <c r="I108" s="363"/>
      <c r="J108" s="286">
        <v>4219</v>
      </c>
      <c r="K108" s="344" t="s">
        <v>245</v>
      </c>
      <c r="L108" s="288">
        <f t="shared" si="22"/>
        <v>0</v>
      </c>
      <c r="M108" s="173"/>
      <c r="N108" s="174"/>
      <c r="O108" s="1422"/>
      <c r="P108" s="173"/>
      <c r="Q108" s="174"/>
      <c r="R108" s="1422"/>
      <c r="S108" s="288">
        <f t="shared" si="23"/>
        <v>0</v>
      </c>
      <c r="T108" s="12" t="str">
        <f t="shared" si="20"/>
        <v/>
      </c>
      <c r="U108" s="13"/>
    </row>
    <row r="109" spans="1:21" ht="15.75">
      <c r="A109" s="61">
        <v>94</v>
      </c>
      <c r="I109" s="273">
        <v>4300</v>
      </c>
      <c r="J109" s="1785" t="s">
        <v>1675</v>
      </c>
      <c r="K109" s="1786"/>
      <c r="L109" s="311">
        <f t="shared" ref="L109:S109" si="24">SUM(L110:L112)</f>
        <v>0</v>
      </c>
      <c r="M109" s="275">
        <f t="shared" si="24"/>
        <v>0</v>
      </c>
      <c r="N109" s="276">
        <f t="shared" si="24"/>
        <v>0</v>
      </c>
      <c r="O109" s="277">
        <f>SUM(O110:O112)</f>
        <v>0</v>
      </c>
      <c r="P109" s="275">
        <f t="shared" si="24"/>
        <v>0</v>
      </c>
      <c r="Q109" s="276">
        <f t="shared" si="24"/>
        <v>0</v>
      </c>
      <c r="R109" s="277">
        <f t="shared" si="24"/>
        <v>0</v>
      </c>
      <c r="S109" s="311">
        <f t="shared" si="24"/>
        <v>0</v>
      </c>
      <c r="T109" s="12" t="str">
        <f t="shared" si="20"/>
        <v/>
      </c>
      <c r="U109" s="13"/>
    </row>
    <row r="110" spans="1:21" ht="15.75">
      <c r="A110" s="61">
        <v>95</v>
      </c>
      <c r="I110" s="363"/>
      <c r="J110" s="280">
        <v>4301</v>
      </c>
      <c r="K110" s="312" t="s">
        <v>246</v>
      </c>
      <c r="L110" s="282">
        <f t="shared" ref="L110:L115" si="25">M110+N110+O110</f>
        <v>0</v>
      </c>
      <c r="M110" s="152"/>
      <c r="N110" s="153"/>
      <c r="O110" s="1419"/>
      <c r="P110" s="152"/>
      <c r="Q110" s="153"/>
      <c r="R110" s="1419"/>
      <c r="S110" s="282">
        <f t="shared" ref="S110:S115" si="26">P110+Q110+R110</f>
        <v>0</v>
      </c>
      <c r="T110" s="12" t="str">
        <f t="shared" si="20"/>
        <v/>
      </c>
      <c r="U110" s="13"/>
    </row>
    <row r="111" spans="1:21" ht="15.75">
      <c r="A111" s="61">
        <v>96</v>
      </c>
      <c r="I111" s="363"/>
      <c r="J111" s="294">
        <v>4302</v>
      </c>
      <c r="K111" s="364" t="s">
        <v>247</v>
      </c>
      <c r="L111" s="296">
        <f t="shared" si="25"/>
        <v>0</v>
      </c>
      <c r="M111" s="158"/>
      <c r="N111" s="159"/>
      <c r="O111" s="1421"/>
      <c r="P111" s="158"/>
      <c r="Q111" s="159"/>
      <c r="R111" s="1421"/>
      <c r="S111" s="296">
        <f t="shared" si="26"/>
        <v>0</v>
      </c>
      <c r="T111" s="12" t="str">
        <f t="shared" si="20"/>
        <v/>
      </c>
      <c r="U111" s="13"/>
    </row>
    <row r="112" spans="1:21" ht="15.75">
      <c r="A112" s="61">
        <v>97</v>
      </c>
      <c r="I112" s="363"/>
      <c r="J112" s="286">
        <v>4309</v>
      </c>
      <c r="K112" s="302" t="s">
        <v>248</v>
      </c>
      <c r="L112" s="288">
        <f t="shared" si="25"/>
        <v>0</v>
      </c>
      <c r="M112" s="173"/>
      <c r="N112" s="174"/>
      <c r="O112" s="1422"/>
      <c r="P112" s="173"/>
      <c r="Q112" s="174"/>
      <c r="R112" s="1422"/>
      <c r="S112" s="288">
        <f t="shared" si="26"/>
        <v>0</v>
      </c>
      <c r="T112" s="12" t="str">
        <f t="shared" si="20"/>
        <v/>
      </c>
      <c r="U112" s="13"/>
    </row>
    <row r="113" spans="1:21" ht="15.75">
      <c r="A113" s="61">
        <v>98</v>
      </c>
      <c r="I113" s="273">
        <v>4400</v>
      </c>
      <c r="J113" s="1785" t="s">
        <v>1672</v>
      </c>
      <c r="K113" s="1786"/>
      <c r="L113" s="311">
        <f t="shared" si="25"/>
        <v>0</v>
      </c>
      <c r="M113" s="1423"/>
      <c r="N113" s="1424"/>
      <c r="O113" s="1425"/>
      <c r="P113" s="1423"/>
      <c r="Q113" s="1424"/>
      <c r="R113" s="1425"/>
      <c r="S113" s="311">
        <f t="shared" si="26"/>
        <v>0</v>
      </c>
      <c r="T113" s="12" t="str">
        <f t="shared" si="20"/>
        <v/>
      </c>
      <c r="U113" s="13"/>
    </row>
    <row r="114" spans="1:21" ht="15.75">
      <c r="A114" s="61">
        <v>99</v>
      </c>
      <c r="I114" s="273">
        <v>4500</v>
      </c>
      <c r="J114" s="1785" t="s">
        <v>1673</v>
      </c>
      <c r="K114" s="1786"/>
      <c r="L114" s="311">
        <f t="shared" si="25"/>
        <v>0</v>
      </c>
      <c r="M114" s="1423"/>
      <c r="N114" s="1424"/>
      <c r="O114" s="1425"/>
      <c r="P114" s="1423"/>
      <c r="Q114" s="1424"/>
      <c r="R114" s="1425"/>
      <c r="S114" s="311">
        <f t="shared" si="26"/>
        <v>0</v>
      </c>
      <c r="T114" s="12" t="str">
        <f t="shared" si="20"/>
        <v/>
      </c>
      <c r="U114" s="13"/>
    </row>
    <row r="115" spans="1:21" ht="18.75" customHeight="1">
      <c r="A115" s="61">
        <v>100</v>
      </c>
      <c r="I115" s="273">
        <v>4600</v>
      </c>
      <c r="J115" s="1791" t="s">
        <v>249</v>
      </c>
      <c r="K115" s="1792"/>
      <c r="L115" s="311">
        <f t="shared" si="25"/>
        <v>0</v>
      </c>
      <c r="M115" s="1423"/>
      <c r="N115" s="1424"/>
      <c r="O115" s="1425"/>
      <c r="P115" s="1423"/>
      <c r="Q115" s="1424"/>
      <c r="R115" s="1425"/>
      <c r="S115" s="311">
        <f t="shared" si="26"/>
        <v>0</v>
      </c>
      <c r="T115" s="12" t="str">
        <f t="shared" si="20"/>
        <v/>
      </c>
      <c r="U115" s="13"/>
    </row>
    <row r="116" spans="1:21" ht="20.25" customHeight="1">
      <c r="A116" s="61">
        <v>101</v>
      </c>
      <c r="I116" s="273">
        <v>4900</v>
      </c>
      <c r="J116" s="1785" t="s">
        <v>275</v>
      </c>
      <c r="K116" s="1786"/>
      <c r="L116" s="311">
        <f t="shared" ref="L116:S116" si="27">+L117+L118</f>
        <v>0</v>
      </c>
      <c r="M116" s="275">
        <f t="shared" si="27"/>
        <v>0</v>
      </c>
      <c r="N116" s="276">
        <f t="shared" si="27"/>
        <v>0</v>
      </c>
      <c r="O116" s="277">
        <f>+O117+O118</f>
        <v>0</v>
      </c>
      <c r="P116" s="275">
        <f t="shared" si="27"/>
        <v>0</v>
      </c>
      <c r="Q116" s="276">
        <f t="shared" si="27"/>
        <v>0</v>
      </c>
      <c r="R116" s="277">
        <f t="shared" si="27"/>
        <v>0</v>
      </c>
      <c r="S116" s="311">
        <f t="shared" si="27"/>
        <v>0</v>
      </c>
      <c r="T116" s="12" t="str">
        <f t="shared" si="20"/>
        <v/>
      </c>
      <c r="U116" s="13"/>
    </row>
    <row r="117" spans="1:21" ht="30.75" customHeight="1">
      <c r="A117" s="61">
        <v>102</v>
      </c>
      <c r="I117" s="363"/>
      <c r="J117" s="280">
        <v>4901</v>
      </c>
      <c r="K117" s="365" t="s">
        <v>276</v>
      </c>
      <c r="L117" s="282">
        <f>M117+N117+O117</f>
        <v>0</v>
      </c>
      <c r="M117" s="152"/>
      <c r="N117" s="153"/>
      <c r="O117" s="1419"/>
      <c r="P117" s="152"/>
      <c r="Q117" s="153"/>
      <c r="R117" s="1419"/>
      <c r="S117" s="282">
        <f>P117+Q117+R117</f>
        <v>0</v>
      </c>
      <c r="T117" s="12" t="str">
        <f t="shared" si="20"/>
        <v/>
      </c>
      <c r="U117" s="13"/>
    </row>
    <row r="118" spans="1:21" ht="15.75">
      <c r="A118" s="61">
        <v>103</v>
      </c>
      <c r="I118" s="363"/>
      <c r="J118" s="286">
        <v>4902</v>
      </c>
      <c r="K118" s="302" t="s">
        <v>277</v>
      </c>
      <c r="L118" s="288">
        <f>M118+N118+O118</f>
        <v>0</v>
      </c>
      <c r="M118" s="173"/>
      <c r="N118" s="174"/>
      <c r="O118" s="1422"/>
      <c r="P118" s="173"/>
      <c r="Q118" s="174"/>
      <c r="R118" s="1422"/>
      <c r="S118" s="288">
        <f>P118+Q118+R118</f>
        <v>0</v>
      </c>
      <c r="T118" s="12" t="str">
        <f t="shared" si="20"/>
        <v/>
      </c>
      <c r="U118" s="13"/>
    </row>
    <row r="119" spans="1:21" ht="15.75">
      <c r="A119" s="61">
        <v>104</v>
      </c>
      <c r="I119" s="366">
        <v>5100</v>
      </c>
      <c r="J119" s="1783" t="s">
        <v>250</v>
      </c>
      <c r="K119" s="1784"/>
      <c r="L119" s="311">
        <f>M119+N119+O119</f>
        <v>0</v>
      </c>
      <c r="M119" s="1423"/>
      <c r="N119" s="1424"/>
      <c r="O119" s="1425"/>
      <c r="P119" s="1423"/>
      <c r="Q119" s="1424"/>
      <c r="R119" s="1425"/>
      <c r="S119" s="311">
        <f>P119+Q119+R119</f>
        <v>0</v>
      </c>
      <c r="T119" s="12" t="str">
        <f t="shared" si="20"/>
        <v/>
      </c>
      <c r="U119" s="13"/>
    </row>
    <row r="120" spans="1:21" ht="15.75">
      <c r="A120" s="61">
        <v>105</v>
      </c>
      <c r="I120" s="366">
        <v>5200</v>
      </c>
      <c r="J120" s="1783" t="s">
        <v>251</v>
      </c>
      <c r="K120" s="1784"/>
      <c r="L120" s="311">
        <f t="shared" ref="L120:S120" si="28">SUM(L121:L127)</f>
        <v>0</v>
      </c>
      <c r="M120" s="275">
        <f t="shared" si="28"/>
        <v>0</v>
      </c>
      <c r="N120" s="276">
        <f t="shared" si="28"/>
        <v>0</v>
      </c>
      <c r="O120" s="277">
        <f>SUM(O121:O127)</f>
        <v>0</v>
      </c>
      <c r="P120" s="275">
        <f t="shared" si="28"/>
        <v>0</v>
      </c>
      <c r="Q120" s="276">
        <f t="shared" si="28"/>
        <v>0</v>
      </c>
      <c r="R120" s="277">
        <f t="shared" si="28"/>
        <v>0</v>
      </c>
      <c r="S120" s="311">
        <f t="shared" si="28"/>
        <v>0</v>
      </c>
      <c r="T120" s="12" t="str">
        <f t="shared" si="20"/>
        <v/>
      </c>
      <c r="U120" s="13"/>
    </row>
    <row r="121" spans="1:21" ht="15.75">
      <c r="A121" s="61">
        <v>106</v>
      </c>
      <c r="I121" s="367"/>
      <c r="J121" s="368">
        <v>5201</v>
      </c>
      <c r="K121" s="369" t="s">
        <v>252</v>
      </c>
      <c r="L121" s="282">
        <f t="shared" ref="L121:L127" si="29">M121+N121+O121</f>
        <v>0</v>
      </c>
      <c r="M121" s="152"/>
      <c r="N121" s="153"/>
      <c r="O121" s="1419"/>
      <c r="P121" s="152"/>
      <c r="Q121" s="153"/>
      <c r="R121" s="1419"/>
      <c r="S121" s="282">
        <f t="shared" ref="S121:S127" si="30">P121+Q121+R121</f>
        <v>0</v>
      </c>
      <c r="T121" s="12" t="str">
        <f t="shared" si="20"/>
        <v/>
      </c>
      <c r="U121" s="13"/>
    </row>
    <row r="122" spans="1:21" ht="15.75">
      <c r="A122" s="61">
        <v>107</v>
      </c>
      <c r="I122" s="367"/>
      <c r="J122" s="370">
        <v>5202</v>
      </c>
      <c r="K122" s="371" t="s">
        <v>253</v>
      </c>
      <c r="L122" s="296">
        <f t="shared" si="29"/>
        <v>0</v>
      </c>
      <c r="M122" s="158"/>
      <c r="N122" s="159"/>
      <c r="O122" s="1421"/>
      <c r="P122" s="158"/>
      <c r="Q122" s="159"/>
      <c r="R122" s="1421"/>
      <c r="S122" s="296">
        <f t="shared" si="30"/>
        <v>0</v>
      </c>
      <c r="T122" s="12" t="str">
        <f t="shared" si="20"/>
        <v/>
      </c>
      <c r="U122" s="13"/>
    </row>
    <row r="123" spans="1:21" ht="15.75">
      <c r="A123" s="61">
        <v>108</v>
      </c>
      <c r="I123" s="367"/>
      <c r="J123" s="370">
        <v>5203</v>
      </c>
      <c r="K123" s="371" t="s">
        <v>626</v>
      </c>
      <c r="L123" s="296">
        <f t="shared" si="29"/>
        <v>0</v>
      </c>
      <c r="M123" s="158"/>
      <c r="N123" s="159"/>
      <c r="O123" s="1421"/>
      <c r="P123" s="158"/>
      <c r="Q123" s="159"/>
      <c r="R123" s="1421"/>
      <c r="S123" s="296">
        <f t="shared" si="30"/>
        <v>0</v>
      </c>
      <c r="T123" s="12" t="str">
        <f t="shared" si="20"/>
        <v/>
      </c>
      <c r="U123" s="13"/>
    </row>
    <row r="124" spans="1:21" ht="15.75">
      <c r="A124" s="61">
        <v>109</v>
      </c>
      <c r="I124" s="367"/>
      <c r="J124" s="370">
        <v>5204</v>
      </c>
      <c r="K124" s="371" t="s">
        <v>627</v>
      </c>
      <c r="L124" s="296">
        <f t="shared" si="29"/>
        <v>0</v>
      </c>
      <c r="M124" s="158"/>
      <c r="N124" s="159"/>
      <c r="O124" s="1421"/>
      <c r="P124" s="158"/>
      <c r="Q124" s="159"/>
      <c r="R124" s="1421"/>
      <c r="S124" s="296">
        <f t="shared" si="30"/>
        <v>0</v>
      </c>
      <c r="T124" s="12" t="str">
        <f t="shared" si="20"/>
        <v/>
      </c>
      <c r="U124" s="13"/>
    </row>
    <row r="125" spans="1:21" ht="20.25" customHeight="1">
      <c r="A125" s="61">
        <v>110</v>
      </c>
      <c r="I125" s="367"/>
      <c r="J125" s="370">
        <v>5205</v>
      </c>
      <c r="K125" s="371" t="s">
        <v>628</v>
      </c>
      <c r="L125" s="296">
        <f t="shared" si="29"/>
        <v>0</v>
      </c>
      <c r="M125" s="158"/>
      <c r="N125" s="159"/>
      <c r="O125" s="1421"/>
      <c r="P125" s="158"/>
      <c r="Q125" s="159"/>
      <c r="R125" s="1421"/>
      <c r="S125" s="296">
        <f t="shared" si="30"/>
        <v>0</v>
      </c>
      <c r="T125" s="12" t="str">
        <f t="shared" si="20"/>
        <v/>
      </c>
      <c r="U125" s="13"/>
    </row>
    <row r="126" spans="1:21" ht="15.75">
      <c r="A126" s="61">
        <v>111</v>
      </c>
      <c r="I126" s="367"/>
      <c r="J126" s="370">
        <v>5206</v>
      </c>
      <c r="K126" s="371" t="s">
        <v>629</v>
      </c>
      <c r="L126" s="296">
        <f t="shared" si="29"/>
        <v>0</v>
      </c>
      <c r="M126" s="158"/>
      <c r="N126" s="159"/>
      <c r="O126" s="1421"/>
      <c r="P126" s="158"/>
      <c r="Q126" s="159"/>
      <c r="R126" s="1421"/>
      <c r="S126" s="296">
        <f t="shared" si="30"/>
        <v>0</v>
      </c>
      <c r="T126" s="12" t="str">
        <f t="shared" si="20"/>
        <v/>
      </c>
      <c r="U126" s="13"/>
    </row>
    <row r="127" spans="1:21" ht="15.75">
      <c r="A127" s="61">
        <v>112</v>
      </c>
      <c r="I127" s="367"/>
      <c r="J127" s="372">
        <v>5219</v>
      </c>
      <c r="K127" s="373" t="s">
        <v>630</v>
      </c>
      <c r="L127" s="288">
        <f t="shared" si="29"/>
        <v>0</v>
      </c>
      <c r="M127" s="173"/>
      <c r="N127" s="174"/>
      <c r="O127" s="1422"/>
      <c r="P127" s="173"/>
      <c r="Q127" s="174"/>
      <c r="R127" s="1422"/>
      <c r="S127" s="288">
        <f t="shared" si="30"/>
        <v>0</v>
      </c>
      <c r="T127" s="12" t="str">
        <f t="shared" si="20"/>
        <v/>
      </c>
      <c r="U127" s="13"/>
    </row>
    <row r="128" spans="1:21" ht="15.75">
      <c r="A128" s="61">
        <v>113</v>
      </c>
      <c r="I128" s="366">
        <v>5300</v>
      </c>
      <c r="J128" s="1783" t="s">
        <v>631</v>
      </c>
      <c r="K128" s="1784"/>
      <c r="L128" s="311">
        <f t="shared" ref="L128:S128" si="31">SUM(L129:L130)</f>
        <v>0</v>
      </c>
      <c r="M128" s="275">
        <f t="shared" si="31"/>
        <v>0</v>
      </c>
      <c r="N128" s="276">
        <f t="shared" si="31"/>
        <v>0</v>
      </c>
      <c r="O128" s="277">
        <f>SUM(O129:O130)</f>
        <v>0</v>
      </c>
      <c r="P128" s="275">
        <f t="shared" si="31"/>
        <v>0</v>
      </c>
      <c r="Q128" s="276">
        <f t="shared" si="31"/>
        <v>0</v>
      </c>
      <c r="R128" s="277">
        <f t="shared" si="31"/>
        <v>0</v>
      </c>
      <c r="S128" s="311">
        <f t="shared" si="31"/>
        <v>0</v>
      </c>
      <c r="T128" s="12" t="str">
        <f t="shared" si="20"/>
        <v/>
      </c>
      <c r="U128" s="13"/>
    </row>
    <row r="129" spans="1:21" ht="31.5" customHeight="1">
      <c r="A129" s="61">
        <v>114</v>
      </c>
      <c r="I129" s="367"/>
      <c r="J129" s="368">
        <v>5301</v>
      </c>
      <c r="K129" s="369" t="s">
        <v>309</v>
      </c>
      <c r="L129" s="282">
        <f>M129+N129+O129</f>
        <v>0</v>
      </c>
      <c r="M129" s="152"/>
      <c r="N129" s="153"/>
      <c r="O129" s="1419"/>
      <c r="P129" s="152"/>
      <c r="Q129" s="153"/>
      <c r="R129" s="1419"/>
      <c r="S129" s="282">
        <f>P129+Q129+R129</f>
        <v>0</v>
      </c>
      <c r="T129" s="12" t="str">
        <f t="shared" si="20"/>
        <v/>
      </c>
      <c r="U129" s="13"/>
    </row>
    <row r="130" spans="1:21" ht="15.75">
      <c r="A130" s="61">
        <v>115</v>
      </c>
      <c r="I130" s="367"/>
      <c r="J130" s="372">
        <v>5309</v>
      </c>
      <c r="K130" s="373" t="s">
        <v>632</v>
      </c>
      <c r="L130" s="288">
        <f>M130+N130+O130</f>
        <v>0</v>
      </c>
      <c r="M130" s="173"/>
      <c r="N130" s="174"/>
      <c r="O130" s="1422"/>
      <c r="P130" s="173"/>
      <c r="Q130" s="174"/>
      <c r="R130" s="1422"/>
      <c r="S130" s="288">
        <f>P130+Q130+R130</f>
        <v>0</v>
      </c>
      <c r="T130" s="12" t="str">
        <f t="shared" si="20"/>
        <v/>
      </c>
      <c r="U130" s="13"/>
    </row>
    <row r="131" spans="1:21" ht="15.75">
      <c r="A131" s="61">
        <v>116</v>
      </c>
      <c r="I131" s="366">
        <v>5400</v>
      </c>
      <c r="J131" s="1783" t="s">
        <v>691</v>
      </c>
      <c r="K131" s="1784"/>
      <c r="L131" s="311">
        <f>M131+N131+O131</f>
        <v>0</v>
      </c>
      <c r="M131" s="1423"/>
      <c r="N131" s="1424"/>
      <c r="O131" s="1425"/>
      <c r="P131" s="1423"/>
      <c r="Q131" s="1424"/>
      <c r="R131" s="1425"/>
      <c r="S131" s="311">
        <f>P131+Q131+R131</f>
        <v>0</v>
      </c>
      <c r="T131" s="12" t="str">
        <f t="shared" si="20"/>
        <v/>
      </c>
      <c r="U131" s="13"/>
    </row>
    <row r="132" spans="1:21" ht="15.75">
      <c r="A132" s="61">
        <v>117</v>
      </c>
      <c r="I132" s="273">
        <v>5500</v>
      </c>
      <c r="J132" s="1785" t="s">
        <v>692</v>
      </c>
      <c r="K132" s="1786"/>
      <c r="L132" s="311">
        <f t="shared" ref="L132:S132" si="32">SUM(L133:L136)</f>
        <v>0</v>
      </c>
      <c r="M132" s="275">
        <f t="shared" si="32"/>
        <v>0</v>
      </c>
      <c r="N132" s="276">
        <f t="shared" si="32"/>
        <v>0</v>
      </c>
      <c r="O132" s="277">
        <f>SUM(O133:O136)</f>
        <v>0</v>
      </c>
      <c r="P132" s="275">
        <f t="shared" si="32"/>
        <v>0</v>
      </c>
      <c r="Q132" s="276">
        <f t="shared" si="32"/>
        <v>0</v>
      </c>
      <c r="R132" s="277">
        <f t="shared" si="32"/>
        <v>0</v>
      </c>
      <c r="S132" s="311">
        <f t="shared" si="32"/>
        <v>0</v>
      </c>
      <c r="T132" s="12" t="str">
        <f t="shared" si="20"/>
        <v/>
      </c>
      <c r="U132" s="13"/>
    </row>
    <row r="133" spans="1:21" ht="15.75">
      <c r="A133" s="61">
        <v>118</v>
      </c>
      <c r="I133" s="363"/>
      <c r="J133" s="280">
        <v>5501</v>
      </c>
      <c r="K133" s="312" t="s">
        <v>693</v>
      </c>
      <c r="L133" s="282">
        <f>M133+N133+O133</f>
        <v>0</v>
      </c>
      <c r="M133" s="152"/>
      <c r="N133" s="153"/>
      <c r="O133" s="1419"/>
      <c r="P133" s="152"/>
      <c r="Q133" s="153"/>
      <c r="R133" s="1419"/>
      <c r="S133" s="282">
        <f>P133+Q133+R133</f>
        <v>0</v>
      </c>
      <c r="T133" s="12" t="str">
        <f t="shared" si="20"/>
        <v/>
      </c>
      <c r="U133" s="13"/>
    </row>
    <row r="134" spans="1:21" ht="15.75">
      <c r="A134" s="61">
        <v>119</v>
      </c>
      <c r="I134" s="363"/>
      <c r="J134" s="294">
        <v>5502</v>
      </c>
      <c r="K134" s="295" t="s">
        <v>694</v>
      </c>
      <c r="L134" s="296">
        <f>M134+N134+O134</f>
        <v>0</v>
      </c>
      <c r="M134" s="158"/>
      <c r="N134" s="159"/>
      <c r="O134" s="1421"/>
      <c r="P134" s="158"/>
      <c r="Q134" s="159"/>
      <c r="R134" s="1421"/>
      <c r="S134" s="296">
        <f>P134+Q134+R134</f>
        <v>0</v>
      </c>
      <c r="T134" s="12" t="str">
        <f t="shared" si="20"/>
        <v/>
      </c>
      <c r="U134" s="13"/>
    </row>
    <row r="135" spans="1:21" ht="15.75">
      <c r="A135" s="61">
        <v>120</v>
      </c>
      <c r="I135" s="363"/>
      <c r="J135" s="294">
        <v>5503</v>
      </c>
      <c r="K135" s="364" t="s">
        <v>695</v>
      </c>
      <c r="L135" s="296">
        <f>M135+N135+O135</f>
        <v>0</v>
      </c>
      <c r="M135" s="158"/>
      <c r="N135" s="159"/>
      <c r="O135" s="1421"/>
      <c r="P135" s="158"/>
      <c r="Q135" s="159"/>
      <c r="R135" s="1421"/>
      <c r="S135" s="296">
        <f>P135+Q135+R135</f>
        <v>0</v>
      </c>
      <c r="T135" s="12" t="str">
        <f t="shared" si="20"/>
        <v/>
      </c>
      <c r="U135" s="13"/>
    </row>
    <row r="136" spans="1:21" ht="15.75">
      <c r="A136" s="61">
        <v>121</v>
      </c>
      <c r="I136" s="363"/>
      <c r="J136" s="286">
        <v>5504</v>
      </c>
      <c r="K136" s="340" t="s">
        <v>696</v>
      </c>
      <c r="L136" s="288">
        <f>M136+N136+O136</f>
        <v>0</v>
      </c>
      <c r="M136" s="173"/>
      <c r="N136" s="174"/>
      <c r="O136" s="1422"/>
      <c r="P136" s="173"/>
      <c r="Q136" s="174"/>
      <c r="R136" s="1422"/>
      <c r="S136" s="288">
        <f>P136+Q136+R136</f>
        <v>0</v>
      </c>
      <c r="T136" s="12" t="str">
        <f t="shared" si="20"/>
        <v/>
      </c>
      <c r="U136" s="13"/>
    </row>
    <row r="137" spans="1:21" ht="18.75" customHeight="1">
      <c r="A137" s="61">
        <v>122</v>
      </c>
      <c r="I137" s="366">
        <v>5700</v>
      </c>
      <c r="J137" s="1787" t="s">
        <v>922</v>
      </c>
      <c r="K137" s="1788"/>
      <c r="L137" s="311">
        <f t="shared" ref="L137:S137" si="33">SUM(L138:L140)</f>
        <v>0</v>
      </c>
      <c r="M137" s="275">
        <f t="shared" si="33"/>
        <v>0</v>
      </c>
      <c r="N137" s="276">
        <f t="shared" si="33"/>
        <v>0</v>
      </c>
      <c r="O137" s="277">
        <f>SUM(O138:O140)</f>
        <v>0</v>
      </c>
      <c r="P137" s="275">
        <f t="shared" si="33"/>
        <v>0</v>
      </c>
      <c r="Q137" s="276">
        <f t="shared" si="33"/>
        <v>0</v>
      </c>
      <c r="R137" s="277">
        <f t="shared" si="33"/>
        <v>0</v>
      </c>
      <c r="S137" s="311">
        <f t="shared" si="33"/>
        <v>0</v>
      </c>
      <c r="T137" s="12" t="str">
        <f t="shared" si="20"/>
        <v/>
      </c>
      <c r="U137" s="13"/>
    </row>
    <row r="138" spans="1:21" ht="20.25" customHeight="1">
      <c r="A138" s="61">
        <v>123</v>
      </c>
      <c r="I138" s="367"/>
      <c r="J138" s="368">
        <v>5701</v>
      </c>
      <c r="K138" s="369" t="s">
        <v>697</v>
      </c>
      <c r="L138" s="282">
        <f>M138+N138+O138</f>
        <v>0</v>
      </c>
      <c r="M138" s="1473">
        <v>0</v>
      </c>
      <c r="N138" s="1473">
        <v>0</v>
      </c>
      <c r="O138" s="1473">
        <v>0</v>
      </c>
      <c r="P138" s="1473">
        <v>0</v>
      </c>
      <c r="Q138" s="1473">
        <v>0</v>
      </c>
      <c r="R138" s="1473">
        <v>0</v>
      </c>
      <c r="S138" s="282">
        <f>P138+Q138+R138</f>
        <v>0</v>
      </c>
      <c r="T138" s="12" t="str">
        <f t="shared" si="20"/>
        <v/>
      </c>
      <c r="U138" s="13"/>
    </row>
    <row r="139" spans="1:21" ht="18.75" customHeight="1">
      <c r="A139" s="61">
        <v>124</v>
      </c>
      <c r="I139" s="367"/>
      <c r="J139" s="374">
        <v>5702</v>
      </c>
      <c r="K139" s="375" t="s">
        <v>698</v>
      </c>
      <c r="L139" s="315">
        <f>M139+N139+O139</f>
        <v>0</v>
      </c>
      <c r="M139" s="1473">
        <v>0</v>
      </c>
      <c r="N139" s="1473">
        <v>0</v>
      </c>
      <c r="O139" s="1473">
        <v>0</v>
      </c>
      <c r="P139" s="1473">
        <v>0</v>
      </c>
      <c r="Q139" s="1473">
        <v>0</v>
      </c>
      <c r="R139" s="1473">
        <v>0</v>
      </c>
      <c r="S139" s="315">
        <f>P139+Q139+R139</f>
        <v>0</v>
      </c>
      <c r="T139" s="12" t="str">
        <f t="shared" si="20"/>
        <v/>
      </c>
      <c r="U139" s="13"/>
    </row>
    <row r="140" spans="1:21" ht="15.75">
      <c r="A140" s="61">
        <v>125</v>
      </c>
      <c r="I140" s="293"/>
      <c r="J140" s="376">
        <v>4071</v>
      </c>
      <c r="K140" s="377" t="s">
        <v>699</v>
      </c>
      <c r="L140" s="378">
        <f>M140+N140+O140</f>
        <v>0</v>
      </c>
      <c r="M140" s="1473">
        <v>0</v>
      </c>
      <c r="N140" s="1473">
        <v>0</v>
      </c>
      <c r="O140" s="1473">
        <v>0</v>
      </c>
      <c r="P140" s="1473">
        <v>0</v>
      </c>
      <c r="Q140" s="1473">
        <v>0</v>
      </c>
      <c r="R140" s="1473">
        <v>0</v>
      </c>
      <c r="S140" s="378">
        <f>P140+Q140+R140</f>
        <v>0</v>
      </c>
      <c r="T140" s="12" t="str">
        <f t="shared" si="20"/>
        <v/>
      </c>
      <c r="U140" s="13"/>
    </row>
    <row r="141" spans="1:21" ht="15.75">
      <c r="A141" s="61">
        <v>126</v>
      </c>
      <c r="I141" s="583"/>
      <c r="J141" s="1789" t="s">
        <v>700</v>
      </c>
      <c r="K141" s="1790"/>
      <c r="L141" s="1439"/>
      <c r="M141" s="1439"/>
      <c r="N141" s="1439"/>
      <c r="O141" s="1439"/>
      <c r="P141" s="1439"/>
      <c r="Q141" s="1439"/>
      <c r="R141" s="1439"/>
      <c r="S141" s="1440"/>
      <c r="T141" s="12" t="str">
        <f t="shared" si="20"/>
        <v/>
      </c>
      <c r="U141" s="13"/>
    </row>
    <row r="142" spans="1:21" ht="15.75">
      <c r="A142" s="61">
        <v>127</v>
      </c>
      <c r="I142" s="382">
        <v>98</v>
      </c>
      <c r="J142" s="1789" t="s">
        <v>700</v>
      </c>
      <c r="K142" s="1790"/>
      <c r="L142" s="383">
        <f>M142+N142+O142</f>
        <v>0</v>
      </c>
      <c r="M142" s="1430"/>
      <c r="N142" s="1431"/>
      <c r="O142" s="1432"/>
      <c r="P142" s="1462">
        <v>0</v>
      </c>
      <c r="Q142" s="1463">
        <v>0</v>
      </c>
      <c r="R142" s="1464">
        <v>0</v>
      </c>
      <c r="S142" s="383">
        <f>P142+Q142+R142</f>
        <v>0</v>
      </c>
      <c r="T142" s="12" t="str">
        <f t="shared" si="20"/>
        <v/>
      </c>
      <c r="U142" s="13"/>
    </row>
    <row r="143" spans="1:21" ht="15.75" customHeight="1">
      <c r="A143" s="61">
        <v>128</v>
      </c>
      <c r="I143" s="1434"/>
      <c r="J143" s="1435"/>
      <c r="K143" s="1436"/>
      <c r="L143" s="270"/>
      <c r="M143" s="270"/>
      <c r="N143" s="270"/>
      <c r="O143" s="270"/>
      <c r="P143" s="270"/>
      <c r="Q143" s="270"/>
      <c r="R143" s="270"/>
      <c r="S143" s="271"/>
      <c r="T143" s="12" t="str">
        <f t="shared" si="20"/>
        <v/>
      </c>
      <c r="U143" s="13"/>
    </row>
    <row r="144" spans="1:21" ht="15.75" customHeight="1">
      <c r="A144" s="61">
        <v>129</v>
      </c>
      <c r="I144" s="1437"/>
      <c r="J144" s="111"/>
      <c r="K144" s="1438"/>
      <c r="L144" s="219"/>
      <c r="M144" s="219"/>
      <c r="N144" s="219"/>
      <c r="O144" s="219"/>
      <c r="P144" s="219"/>
      <c r="Q144" s="219"/>
      <c r="R144" s="219"/>
      <c r="S144" s="390"/>
      <c r="T144" s="12" t="str">
        <f t="shared" si="20"/>
        <v/>
      </c>
      <c r="U144" s="13"/>
    </row>
    <row r="145" spans="1:21" ht="15.75" customHeight="1">
      <c r="A145" s="61">
        <v>130</v>
      </c>
      <c r="I145" s="1437"/>
      <c r="J145" s="111"/>
      <c r="K145" s="1438"/>
      <c r="L145" s="219"/>
      <c r="M145" s="219"/>
      <c r="N145" s="219"/>
      <c r="O145" s="219"/>
      <c r="P145" s="219"/>
      <c r="Q145" s="219"/>
      <c r="R145" s="219"/>
      <c r="S145" s="390"/>
      <c r="T145" s="12" t="str">
        <f t="shared" si="20"/>
        <v/>
      </c>
      <c r="U145" s="13"/>
    </row>
    <row r="146" spans="1:21" ht="16.5" thickBot="1">
      <c r="A146" s="61">
        <v>131</v>
      </c>
      <c r="I146" s="1465"/>
      <c r="J146" s="394" t="s">
        <v>747</v>
      </c>
      <c r="K146" s="1433">
        <f>+I146</f>
        <v>0</v>
      </c>
      <c r="L146" s="396">
        <f t="shared" ref="L146:S146" si="34">SUM(L30,L33,L39,L47,L48,L66,L70,L76,L79,L80,L81,L82,L83,L92,L99,L100,L101,L102,L109,L113,L114,L115,L116,L119,L120,L128,L131,L132,L137)+L142</f>
        <v>0</v>
      </c>
      <c r="M146" s="397">
        <f t="shared" si="34"/>
        <v>0</v>
      </c>
      <c r="N146" s="398">
        <f t="shared" si="34"/>
        <v>0</v>
      </c>
      <c r="O146" s="399">
        <f>SUM(O30,O33,O39,O47,O48,O66,O70,O76,O79,O80,O81,O82,O83,O92,O99,O100,O101,O102,O109,O113,O114,O115,O116,O119,O120,O128,O131,O132,O137)+O142</f>
        <v>0</v>
      </c>
      <c r="P146" s="397">
        <f t="shared" si="34"/>
        <v>0</v>
      </c>
      <c r="Q146" s="398">
        <f t="shared" si="34"/>
        <v>0</v>
      </c>
      <c r="R146" s="399">
        <f t="shared" si="34"/>
        <v>0</v>
      </c>
      <c r="S146" s="396">
        <f t="shared" si="34"/>
        <v>0</v>
      </c>
      <c r="T146" s="12" t="str">
        <f>(IF($E146&lt;&gt;0,$M$2,IF($L146&lt;&gt;0,$M$2,"")))</f>
        <v/>
      </c>
      <c r="U146" s="73" t="str">
        <f>LEFT(J27,1)</f>
        <v>0</v>
      </c>
    </row>
    <row r="147" spans="1:21" ht="16.5" thickTop="1">
      <c r="A147" s="61">
        <v>132</v>
      </c>
      <c r="I147" s="79" t="s">
        <v>120</v>
      </c>
      <c r="J147" s="1"/>
      <c r="K147" s="3"/>
      <c r="L147" s="2"/>
      <c r="M147" s="2"/>
      <c r="N147" s="2"/>
      <c r="O147" s="2"/>
      <c r="P147" s="2"/>
      <c r="Q147" s="2"/>
      <c r="R147" s="2"/>
      <c r="S147" s="6"/>
      <c r="T147" s="7" t="str">
        <f>(IF($E146&lt;&gt;0,$M$2,IF($L146&lt;&gt;0,$M$2,"")))</f>
        <v/>
      </c>
      <c r="U147" s="8"/>
    </row>
    <row r="148" spans="1:21" ht="15.75">
      <c r="A148" s="61">
        <v>169</v>
      </c>
      <c r="I148" s="1368"/>
      <c r="J148" s="1368"/>
      <c r="K148" s="1369"/>
      <c r="L148" s="1368"/>
      <c r="M148" s="1368"/>
      <c r="N148" s="1368"/>
      <c r="O148" s="1368"/>
      <c r="P148" s="1368"/>
      <c r="Q148" s="1368"/>
      <c r="R148" s="1368"/>
      <c r="S148" s="1370"/>
      <c r="T148" s="7" t="str">
        <f>(IF($E146&lt;&gt;0,$M$2,IF($L146&lt;&gt;0,$M$2,"")))</f>
        <v/>
      </c>
      <c r="U148" s="8"/>
    </row>
    <row r="149" spans="1:21" ht="18.75"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77"/>
      <c r="T149" s="74" t="str">
        <f>(IF(L144&lt;&gt;0,$G$2,IF(S144&lt;&gt;0,$G$2,"")))</f>
        <v/>
      </c>
    </row>
    <row r="150" spans="1:21" ht="18.75"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77"/>
      <c r="T150" s="74" t="str">
        <f>(IF(L145&lt;&gt;0,$G$2,IF(S145&lt;&gt;0,$G$2,"")))</f>
        <v/>
      </c>
    </row>
    <row r="151" spans="1:21" ht="18.75"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77"/>
      <c r="T151" s="74" t="str">
        <f>(IF(L146&lt;&gt;0,$G$2,IF(S146&lt;&gt;0,$G$2,"")))</f>
        <v/>
      </c>
    </row>
    <row r="152" spans="1:21" ht="18.75"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77"/>
      <c r="T152" s="74" t="str">
        <f>(IF(L146&lt;&gt;0,$G$2,IF(S146&lt;&gt;0,$G$2,"")))</f>
        <v/>
      </c>
    </row>
    <row r="153" spans="1:21" ht="18.75" customHeight="1"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77"/>
      <c r="T153" s="74" t="str">
        <f>(IF(L146&lt;&gt;0,$G$2,IF(S146&lt;&gt;0,$G$2,"")))</f>
        <v/>
      </c>
    </row>
    <row r="154" spans="1:21" ht="18.75" customHeight="1"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77"/>
      <c r="T154" s="74" t="str">
        <f>(IF(L146&lt;&gt;0,$G$2,IF(S146&lt;&gt;0,$G$2,"")))</f>
        <v/>
      </c>
    </row>
    <row r="155" spans="1:21" ht="18.75"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77"/>
      <c r="T155" s="74" t="str">
        <f>(IF(L146&lt;&gt;0,$G$2,IF(S146&lt;&gt;0,$G$2,"")))</f>
        <v/>
      </c>
    </row>
    <row r="156" spans="1:21"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77"/>
    </row>
    <row r="157" spans="1:21"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77"/>
    </row>
    <row r="158" spans="1:21"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77"/>
    </row>
    <row r="159" spans="1:21"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77"/>
    </row>
    <row r="160" spans="1:21"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77"/>
    </row>
    <row r="161" spans="9:19"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77"/>
    </row>
    <row r="162" spans="9:19"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77"/>
    </row>
    <row r="163" spans="9:19"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77"/>
    </row>
    <row r="164" spans="9:19"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77"/>
    </row>
    <row r="165" spans="9:19"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77"/>
    </row>
    <row r="166" spans="9:19"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77"/>
    </row>
    <row r="167" spans="9:19"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77"/>
    </row>
    <row r="168" spans="9:19"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77"/>
    </row>
    <row r="169" spans="9:19"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77"/>
    </row>
    <row r="170" spans="9:19"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77"/>
    </row>
    <row r="171" spans="9:19"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77"/>
    </row>
    <row r="172" spans="9:19"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77"/>
    </row>
    <row r="173" spans="9:19"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77"/>
    </row>
    <row r="174" spans="9:19"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77"/>
    </row>
    <row r="175" spans="9:19"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77"/>
    </row>
    <row r="176" spans="9:19"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77"/>
    </row>
    <row r="177" spans="9:19"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77"/>
    </row>
    <row r="178" spans="9:19"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77"/>
    </row>
    <row r="179" spans="9:19"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77"/>
    </row>
    <row r="180" spans="9:19"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77"/>
    </row>
    <row r="181" spans="9:19"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77"/>
    </row>
    <row r="182" spans="9:19"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77"/>
    </row>
    <row r="183" spans="9:19" ht="15.75" customHeight="1"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77"/>
    </row>
    <row r="184" spans="9:19"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77"/>
    </row>
    <row r="185" spans="9:19"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77"/>
    </row>
    <row r="186" spans="9:19"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77"/>
    </row>
    <row r="187" spans="9:19"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77"/>
    </row>
    <row r="188" spans="9:19"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77"/>
    </row>
    <row r="189" spans="9:19"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77"/>
    </row>
    <row r="190" spans="9:19"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77"/>
    </row>
    <row r="191" spans="9:19"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77"/>
    </row>
    <row r="192" spans="9:19"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77"/>
    </row>
    <row r="193" spans="9:19"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77"/>
    </row>
    <row r="194" spans="9:19"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77"/>
    </row>
    <row r="195" spans="9:19"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77"/>
    </row>
    <row r="196" spans="9:19"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77"/>
    </row>
    <row r="197" spans="9:19"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77"/>
    </row>
    <row r="198" spans="9:19"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77"/>
    </row>
    <row r="199" spans="9:19"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77"/>
    </row>
    <row r="200" spans="9:19"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77"/>
    </row>
    <row r="201" spans="9:19"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77"/>
    </row>
    <row r="202" spans="9:19"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77"/>
    </row>
    <row r="203" spans="9:19"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77"/>
    </row>
    <row r="204" spans="9:19"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77"/>
    </row>
    <row r="205" spans="9:19"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77"/>
    </row>
    <row r="206" spans="9:19"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77"/>
    </row>
    <row r="207" spans="9:19"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77"/>
    </row>
    <row r="208" spans="9:19"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77"/>
    </row>
    <row r="209" spans="9:19"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77"/>
    </row>
    <row r="210" spans="9:19"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77"/>
    </row>
    <row r="211" spans="9:19"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77"/>
    </row>
    <row r="212" spans="9:19"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77"/>
    </row>
    <row r="213" spans="9:19"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77"/>
    </row>
    <row r="214" spans="9:19"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77"/>
    </row>
    <row r="215" spans="9:19"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77"/>
    </row>
    <row r="216" spans="9:19"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77"/>
    </row>
    <row r="217" spans="9:19"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77"/>
    </row>
    <row r="218" spans="9:19"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77"/>
    </row>
    <row r="219" spans="9:19"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77"/>
    </row>
    <row r="220" spans="9:19"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77"/>
    </row>
    <row r="221" spans="9:19"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77"/>
    </row>
    <row r="222" spans="9:19"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77"/>
    </row>
    <row r="223" spans="9:19"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77"/>
    </row>
    <row r="224" spans="9:19"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77"/>
    </row>
    <row r="225" spans="9:19"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77"/>
    </row>
    <row r="226" spans="9:19"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77"/>
    </row>
    <row r="227" spans="9:19"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77"/>
    </row>
    <row r="228" spans="9:19">
      <c r="K228" s="65"/>
      <c r="S228" s="77"/>
    </row>
    <row r="229" spans="9:19">
      <c r="S229" s="77"/>
    </row>
    <row r="230" spans="9:19">
      <c r="S230" s="77"/>
    </row>
    <row r="231" spans="9:19">
      <c r="S231" s="77"/>
    </row>
    <row r="232" spans="9:19">
      <c r="S232" s="77"/>
    </row>
    <row r="233" spans="9:19">
      <c r="S233" s="77"/>
    </row>
    <row r="234" spans="9:19">
      <c r="S234" s="77"/>
    </row>
    <row r="235" spans="9:19">
      <c r="S235" s="77"/>
    </row>
    <row r="236" spans="9:19">
      <c r="S236" s="77"/>
    </row>
    <row r="237" spans="9:19">
      <c r="S237" s="77"/>
    </row>
    <row r="238" spans="9:19">
      <c r="S238" s="77"/>
    </row>
    <row r="239" spans="9:19">
      <c r="S239" s="77"/>
    </row>
    <row r="240" spans="9:19">
      <c r="S240" s="77"/>
    </row>
    <row r="241" spans="19:19">
      <c r="S241" s="77"/>
    </row>
    <row r="242" spans="19:19">
      <c r="S242" s="77"/>
    </row>
    <row r="243" spans="19:19">
      <c r="S243" s="77"/>
    </row>
    <row r="244" spans="19:19">
      <c r="S244" s="77"/>
    </row>
    <row r="245" spans="19:19">
      <c r="S245" s="77"/>
    </row>
    <row r="246" spans="19:19">
      <c r="S246" s="77"/>
    </row>
    <row r="247" spans="19:19">
      <c r="S247" s="77"/>
    </row>
    <row r="248" spans="19:19">
      <c r="S248" s="77"/>
    </row>
    <row r="249" spans="19:19">
      <c r="S249" s="77"/>
    </row>
    <row r="250" spans="19:19">
      <c r="S250" s="77"/>
    </row>
    <row r="251" spans="19:19">
      <c r="S251" s="77"/>
    </row>
    <row r="252" spans="19:19">
      <c r="S252" s="77"/>
    </row>
    <row r="253" spans="19:19">
      <c r="S253" s="77"/>
    </row>
    <row r="254" spans="19:19">
      <c r="S254" s="77"/>
    </row>
    <row r="255" spans="19:19">
      <c r="S255" s="77"/>
    </row>
    <row r="256" spans="19:19">
      <c r="S256" s="77"/>
    </row>
    <row r="257" spans="19:19">
      <c r="S257" s="77"/>
    </row>
    <row r="258" spans="19:19">
      <c r="S258" s="77"/>
    </row>
    <row r="259" spans="19:19">
      <c r="S259" s="77"/>
    </row>
    <row r="260" spans="19:19">
      <c r="S260" s="77"/>
    </row>
    <row r="261" spans="19:19">
      <c r="S261" s="77"/>
    </row>
    <row r="262" spans="19:19">
      <c r="S262" s="77"/>
    </row>
    <row r="263" spans="19:19">
      <c r="S263" s="77"/>
    </row>
    <row r="264" spans="19:19">
      <c r="S264" s="77"/>
    </row>
  </sheetData>
  <sheetProtection password="81B0" sheet="1" objects="1" scenarios="1"/>
  <mergeCells count="35">
    <mergeCell ref="I14:K14"/>
    <mergeCell ref="I16:K16"/>
    <mergeCell ref="I19:K19"/>
    <mergeCell ref="L23:O23"/>
    <mergeCell ref="P23:S23"/>
    <mergeCell ref="J81:K81"/>
    <mergeCell ref="J30:K30"/>
    <mergeCell ref="J33:K33"/>
    <mergeCell ref="J39:K39"/>
    <mergeCell ref="J47:K47"/>
    <mergeCell ref="J48:K48"/>
    <mergeCell ref="J82:K82"/>
    <mergeCell ref="J83:K83"/>
    <mergeCell ref="J99:K99"/>
    <mergeCell ref="J100:K100"/>
    <mergeCell ref="J101:K101"/>
    <mergeCell ref="J66:K66"/>
    <mergeCell ref="J70:K70"/>
    <mergeCell ref="J76:K76"/>
    <mergeCell ref="J79:K79"/>
    <mergeCell ref="J80:K80"/>
    <mergeCell ref="J102:K102"/>
    <mergeCell ref="J109:K109"/>
    <mergeCell ref="J113:K113"/>
    <mergeCell ref="J114:K114"/>
    <mergeCell ref="J115:K115"/>
    <mergeCell ref="J116:K116"/>
    <mergeCell ref="J142:K142"/>
    <mergeCell ref="J119:K119"/>
    <mergeCell ref="J120:K120"/>
    <mergeCell ref="J128:K128"/>
    <mergeCell ref="J131:K131"/>
    <mergeCell ref="J132:K132"/>
    <mergeCell ref="J137:K137"/>
    <mergeCell ref="J141:K141"/>
  </mergeCells>
  <conditionalFormatting sqref="M19">
    <cfRule type="cellIs" dxfId="15" priority="16" stopIfTrue="1" operator="equal">
      <formula>0</formula>
    </cfRule>
  </conditionalFormatting>
  <conditionalFormatting sqref="L21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3" priority="14" stopIfTrue="1" operator="equal">
      <formula>97</formula>
    </cfRule>
    <cfRule type="cellIs" dxfId="2" priority="15" stopIfTrue="1" operator="equal">
      <formula>33</formula>
    </cfRule>
  </conditionalFormatting>
  <conditionalFormatting sqref="M21">
    <cfRule type="cellIs" dxfId="11" priority="6" stopIfTrue="1" operator="equal">
      <formula>"ЧУЖДИ СРЕДСТВА"</formula>
    </cfRule>
    <cfRule type="cellIs" dxfId="10" priority="7" stopIfTrue="1" operator="equal">
      <formula>"СЕС - ДМП"</formula>
    </cfRule>
    <cfRule type="cellIs" dxfId="9" priority="8" stopIfTrue="1" operator="equal">
      <formula>"СЕС - РА"</formula>
    </cfRule>
    <cfRule type="cellIs" dxfId="1" priority="9" stopIfTrue="1" operator="equal">
      <formula>"СЕС - ДЕС"</formula>
    </cfRule>
    <cfRule type="cellIs" dxfId="0" priority="10" stopIfTrue="1" operator="equal">
      <formula>"СЕС - КСФ"</formula>
    </cfRule>
  </conditionalFormatting>
  <conditionalFormatting sqref="K28">
    <cfRule type="cellIs" dxfId="8" priority="5" stopIfTrue="1" operator="notEqual">
      <formula>"ИЗБЕРЕТЕ ДЕЙНОСТ"</formula>
    </cfRule>
  </conditionalFormatting>
  <conditionalFormatting sqref="K146">
    <cfRule type="cellIs" dxfId="7" priority="4" stopIfTrue="1" operator="equal">
      <formula>0</formula>
    </cfRule>
  </conditionalFormatting>
  <conditionalFormatting sqref="J28">
    <cfRule type="cellIs" dxfId="6" priority="3" stopIfTrue="1" operator="notEqual">
      <formula>0</formula>
    </cfRule>
  </conditionalFormatting>
  <conditionalFormatting sqref="K26">
    <cfRule type="cellIs" dxfId="5" priority="2" stopIfTrue="1" operator="notEqual">
      <formula>"ИЗБЕРЕТЕ ДЕЙНОСТ"</formula>
    </cfRule>
  </conditionalFormatting>
  <conditionalFormatting sqref="J26">
    <cfRule type="cellIs" dxfId="4" priority="1" stopIfTrue="1" operator="notEqual">
      <formula>0</formula>
    </cfRule>
  </conditionalFormatting>
  <dataValidations count="5">
    <dataValidation allowBlank="1" showInputMessage="1" showErrorMessage="1" sqref="L30:L146"/>
    <dataValidation type="list" allowBlank="1" showInputMessage="1" showErrorMessage="1" promptTitle="ВЪВЕДЕТЕ ДЕЙНОСТ" sqref="K28">
      <formula1>EBK_DEIN</formula1>
    </dataValidation>
    <dataValidation type="whole" operator="lessThan" allowBlank="1" showInputMessage="1" showErrorMessage="1" error="Въвежда се цяло число!" sqref="M34:R38 M77:R82 M67:R69 M49:R65 M31:R32 M89:R91 M40:R47 M133:R136 M129:R131 M121:R127 M117:R119 M110:R115 M103:R108 M142:R142 M93:R101 M71:R74 M84:R87 M138:R140">
      <formula1>999999999999999000</formula1>
    </dataValidation>
    <dataValidation type="whole" operator="lessThanOrEqual" allowBlank="1" showInputMessage="1" showErrorMessage="1" error="Въвежда се цяло отрицателно число!" sqref="M75:R75 M88:R88">
      <formula1>0</formula1>
    </dataValidation>
    <dataValidation type="list" allowBlank="1" showInputMessage="1" showErrorMessage="1" prompt="Използва се само  за финансово-правна форма СЕС-КСФ (код 98)_x000a_" sqref="K26">
      <formula1>OP_LIST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5</vt:i4>
      </vt:variant>
      <vt:variant>
        <vt:lpstr>Наименувани диапазони</vt:lpstr>
      </vt:variant>
      <vt:variant>
        <vt:i4>9</vt:i4>
      </vt:variant>
    </vt:vector>
  </HeadingPairs>
  <TitlesOfParts>
    <vt:vector size="14" baseType="lpstr">
      <vt:lpstr>Cash-Flow-DATA</vt:lpstr>
      <vt:lpstr>OTCHET-agregirani pokazateli</vt:lpstr>
      <vt:lpstr>OTCHET</vt:lpstr>
      <vt:lpstr>list</vt:lpstr>
      <vt:lpstr>INF</vt:lpstr>
      <vt:lpstr>DATE</vt:lpstr>
      <vt:lpstr>DateName</vt:lpstr>
      <vt:lpstr>EBK_DEIN</vt:lpstr>
      <vt:lpstr>EBK_DEIN2</vt:lpstr>
      <vt:lpstr>OP_LIST</vt:lpstr>
      <vt:lpstr>OP_LIST2</vt:lpstr>
      <vt:lpstr>PRBK</vt:lpstr>
      <vt:lpstr>OTCHET!Print_Area</vt:lpstr>
      <vt:lpstr>SMETKA</vt:lpstr>
    </vt:vector>
  </TitlesOfParts>
  <Company>MoF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 Station</dc:creator>
  <cp:lastModifiedBy>Vision</cp:lastModifiedBy>
  <cp:lastPrinted>2018-10-03T08:17:58Z</cp:lastPrinted>
  <dcterms:created xsi:type="dcterms:W3CDTF">1997-12-10T11:54:07Z</dcterms:created>
  <dcterms:modified xsi:type="dcterms:W3CDTF">2019-01-21T12:58:18Z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