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3735" windowWidth="1944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OTCHET!$M$1:$M$612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pokazateli'!$B$1:$I$146</definedName>
    <definedName name="Z_D568CAA1_2ECB_11D7_B07A_00010309AF38_.wvu.Rows" localSheetId="1" hidden="1">'OTCHET-agregirani pokazateli'!$53:$53,'OTCHET-agregirani pokazateli'!$60:$60,'OTCHET-agregirani pokazateli'!$128:$132,'OTCHET-agregirani pokazateli'!$134:$142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1158" i="3"/>
  <c r="M1157"/>
  <c r="D1154"/>
  <c r="M1153"/>
  <c r="M1152"/>
  <c r="M1151"/>
  <c r="L1150"/>
  <c r="E1150"/>
  <c r="M1149"/>
  <c r="L1148"/>
  <c r="E1148"/>
  <c r="M1148"/>
  <c r="L1147"/>
  <c r="E1147"/>
  <c r="M1147"/>
  <c r="L1146"/>
  <c r="E1146"/>
  <c r="M1146"/>
  <c r="L1145"/>
  <c r="K1145"/>
  <c r="J1145"/>
  <c r="I1145"/>
  <c r="H1145"/>
  <c r="G1145"/>
  <c r="F1145"/>
  <c r="E1145"/>
  <c r="M1145"/>
  <c r="L1144"/>
  <c r="E1144"/>
  <c r="M1144"/>
  <c r="L1143"/>
  <c r="E1143"/>
  <c r="M1143"/>
  <c r="L1142"/>
  <c r="E1142"/>
  <c r="M1142"/>
  <c r="L1141"/>
  <c r="E1141"/>
  <c r="M1141"/>
  <c r="L1140"/>
  <c r="K1140"/>
  <c r="J1140"/>
  <c r="I1140"/>
  <c r="H1140"/>
  <c r="G1140"/>
  <c r="F1140"/>
  <c r="E1140"/>
  <c r="M1140"/>
  <c r="L1139"/>
  <c r="E1139"/>
  <c r="M1139"/>
  <c r="L1138"/>
  <c r="E1138"/>
  <c r="M1138"/>
  <c r="L1137"/>
  <c r="E1137"/>
  <c r="M1137"/>
  <c r="L1136"/>
  <c r="K1136"/>
  <c r="J1136"/>
  <c r="I1136"/>
  <c r="H1136"/>
  <c r="G1136"/>
  <c r="F1136"/>
  <c r="E1136"/>
  <c r="M1136"/>
  <c r="L1135"/>
  <c r="E1135"/>
  <c r="M1135"/>
  <c r="L1134"/>
  <c r="E1134"/>
  <c r="M1134"/>
  <c r="L1133"/>
  <c r="E1133"/>
  <c r="M1133"/>
  <c r="L1132"/>
  <c r="E1132"/>
  <c r="M1132"/>
  <c r="L1131"/>
  <c r="E1131"/>
  <c r="M1131"/>
  <c r="L1130"/>
  <c r="E1130"/>
  <c r="M1130"/>
  <c r="L1129"/>
  <c r="E1129"/>
  <c r="M1129"/>
  <c r="L1128"/>
  <c r="K1128"/>
  <c r="J1128"/>
  <c r="I1128"/>
  <c r="H1128"/>
  <c r="G1128"/>
  <c r="F1128"/>
  <c r="E1128"/>
  <c r="M1128"/>
  <c r="L1127"/>
  <c r="E1127"/>
  <c r="M1127"/>
  <c r="L1126"/>
  <c r="E1126"/>
  <c r="M1126"/>
  <c r="L1125"/>
  <c r="E1125"/>
  <c r="M1125"/>
  <c r="L1124"/>
  <c r="K1124"/>
  <c r="J1124"/>
  <c r="I1124"/>
  <c r="H1124"/>
  <c r="G1124"/>
  <c r="F1124"/>
  <c r="E1124"/>
  <c r="M1124"/>
  <c r="L1123"/>
  <c r="E1123"/>
  <c r="M1123"/>
  <c r="L1122"/>
  <c r="E1122"/>
  <c r="M1122"/>
  <c r="L1121"/>
  <c r="E1121"/>
  <c r="M1121"/>
  <c r="L1120"/>
  <c r="E1120"/>
  <c r="M1120"/>
  <c r="L1119"/>
  <c r="E1119"/>
  <c r="M1119"/>
  <c r="L1118"/>
  <c r="E1118"/>
  <c r="M1118"/>
  <c r="L1117"/>
  <c r="K1117"/>
  <c r="J1117"/>
  <c r="I1117"/>
  <c r="H1117"/>
  <c r="G1117"/>
  <c r="F1117"/>
  <c r="E1117"/>
  <c r="M1117"/>
  <c r="L1116"/>
  <c r="E1116"/>
  <c r="M1116"/>
  <c r="L1115"/>
  <c r="E1115"/>
  <c r="M1115"/>
  <c r="L1114"/>
  <c r="E1114"/>
  <c r="M1114"/>
  <c r="L1113"/>
  <c r="E1113"/>
  <c r="M1113"/>
  <c r="L1112"/>
  <c r="E1112"/>
  <c r="M1112"/>
  <c r="L1111"/>
  <c r="E1111"/>
  <c r="M1111"/>
  <c r="L1110"/>
  <c r="K1110"/>
  <c r="J1110"/>
  <c r="I1110"/>
  <c r="H1110"/>
  <c r="G1110"/>
  <c r="F1110"/>
  <c r="E1110"/>
  <c r="M1110"/>
  <c r="L1109"/>
  <c r="E1109"/>
  <c r="M1109"/>
  <c r="L1108"/>
  <c r="E1108"/>
  <c r="M1108"/>
  <c r="L1107"/>
  <c r="E1107"/>
  <c r="M1107"/>
  <c r="L1106"/>
  <c r="E1106"/>
  <c r="M1106"/>
  <c r="L1105"/>
  <c r="E1105"/>
  <c r="M1105"/>
  <c r="L1104"/>
  <c r="E1104"/>
  <c r="M1104"/>
  <c r="L1103"/>
  <c r="E1103"/>
  <c r="M1103"/>
  <c r="L1102"/>
  <c r="E1102"/>
  <c r="M1102"/>
  <c r="L1101"/>
  <c r="E1101"/>
  <c r="M1101"/>
  <c r="L1100"/>
  <c r="K1100"/>
  <c r="J1100"/>
  <c r="I1100"/>
  <c r="H1100"/>
  <c r="G1100"/>
  <c r="F1100"/>
  <c r="E1100"/>
  <c r="M1100"/>
  <c r="L1099"/>
  <c r="E1099"/>
  <c r="M1099"/>
  <c r="L1098"/>
  <c r="E1098"/>
  <c r="M1098"/>
  <c r="L1097"/>
  <c r="E1097"/>
  <c r="M1097"/>
  <c r="L1096"/>
  <c r="E1096"/>
  <c r="M1096"/>
  <c r="L1095"/>
  <c r="E1095"/>
  <c r="M1095"/>
  <c r="L1094"/>
  <c r="E1094"/>
  <c r="M1094"/>
  <c r="L1093"/>
  <c r="E1093"/>
  <c r="M1093"/>
  <c r="L1092"/>
  <c r="E1092"/>
  <c r="M1092"/>
  <c r="L1091"/>
  <c r="K1091"/>
  <c r="J1091"/>
  <c r="I1091"/>
  <c r="H1091"/>
  <c r="G1091"/>
  <c r="F1091"/>
  <c r="E1091"/>
  <c r="M1091"/>
  <c r="L1090"/>
  <c r="E1090"/>
  <c r="M1090"/>
  <c r="L1089"/>
  <c r="E1089"/>
  <c r="M1089"/>
  <c r="L1088"/>
  <c r="E1088"/>
  <c r="M1088"/>
  <c r="L1087"/>
  <c r="E1087"/>
  <c r="M1087"/>
  <c r="L1086"/>
  <c r="E1086"/>
  <c r="M1086"/>
  <c r="L1085"/>
  <c r="E1085"/>
  <c r="M1085"/>
  <c r="L1084"/>
  <c r="K1084"/>
  <c r="J1084"/>
  <c r="I1084"/>
  <c r="H1084"/>
  <c r="G1084"/>
  <c r="F1084"/>
  <c r="E1084"/>
  <c r="M1084"/>
  <c r="L1083"/>
  <c r="E1083"/>
  <c r="M1083"/>
  <c r="L1082"/>
  <c r="E1082"/>
  <c r="M1082"/>
  <c r="L1081"/>
  <c r="E1081"/>
  <c r="M1081"/>
  <c r="L1080"/>
  <c r="E1080"/>
  <c r="M1080"/>
  <c r="L1079"/>
  <c r="E1079"/>
  <c r="M1079"/>
  <c r="L1078"/>
  <c r="K1078"/>
  <c r="J1078"/>
  <c r="I1078"/>
  <c r="H1078"/>
  <c r="G1078"/>
  <c r="F1078"/>
  <c r="E1078"/>
  <c r="M1078"/>
  <c r="L1077"/>
  <c r="E1077"/>
  <c r="M1077"/>
  <c r="L1076"/>
  <c r="E1076"/>
  <c r="M1076"/>
  <c r="L1075"/>
  <c r="E1075"/>
  <c r="M1075"/>
  <c r="L1074"/>
  <c r="K1074"/>
  <c r="J1074"/>
  <c r="I1074"/>
  <c r="H1074"/>
  <c r="G1074"/>
  <c r="F1074"/>
  <c r="E1074"/>
  <c r="M1074"/>
  <c r="L1073"/>
  <c r="E1073"/>
  <c r="M1073"/>
  <c r="L1072"/>
  <c r="E1072"/>
  <c r="M1072"/>
  <c r="L1071"/>
  <c r="E1071"/>
  <c r="M1071"/>
  <c r="L1070"/>
  <c r="E1070"/>
  <c r="M1070"/>
  <c r="L1069"/>
  <c r="E1069"/>
  <c r="M1069"/>
  <c r="L1068"/>
  <c r="E1068"/>
  <c r="M1068"/>
  <c r="L1067"/>
  <c r="E1067"/>
  <c r="M1067"/>
  <c r="L1066"/>
  <c r="E1066"/>
  <c r="M1066"/>
  <c r="L1065"/>
  <c r="E1065"/>
  <c r="M1065"/>
  <c r="L1064"/>
  <c r="E1064"/>
  <c r="M1064"/>
  <c r="L1063"/>
  <c r="E1063"/>
  <c r="M1063"/>
  <c r="L1062"/>
  <c r="E1062"/>
  <c r="M1062"/>
  <c r="L1061"/>
  <c r="E1061"/>
  <c r="M1061"/>
  <c r="L1060"/>
  <c r="E1060"/>
  <c r="M1060"/>
  <c r="L1059"/>
  <c r="E1059"/>
  <c r="M1059"/>
  <c r="L1058"/>
  <c r="E1058"/>
  <c r="M1058"/>
  <c r="L1057"/>
  <c r="E1057"/>
  <c r="M1057"/>
  <c r="L1056"/>
  <c r="K1056"/>
  <c r="J1056"/>
  <c r="I1056"/>
  <c r="H1056"/>
  <c r="G1056"/>
  <c r="F1056"/>
  <c r="E1056"/>
  <c r="M1056"/>
  <c r="L1055"/>
  <c r="E1055"/>
  <c r="M1055"/>
  <c r="L1054"/>
  <c r="E1054"/>
  <c r="M1054"/>
  <c r="L1053"/>
  <c r="E1053"/>
  <c r="M1053"/>
  <c r="L1052"/>
  <c r="E1052"/>
  <c r="M1052"/>
  <c r="L1051"/>
  <c r="E1051"/>
  <c r="M1051"/>
  <c r="L1050"/>
  <c r="E1050"/>
  <c r="M1050"/>
  <c r="L1049"/>
  <c r="E1049"/>
  <c r="M1049"/>
  <c r="L1048"/>
  <c r="E1048"/>
  <c r="M1048"/>
  <c r="L1047"/>
  <c r="K1047"/>
  <c r="J1047"/>
  <c r="I1047"/>
  <c r="H1047"/>
  <c r="G1047"/>
  <c r="F1047"/>
  <c r="E1047"/>
  <c r="M1047"/>
  <c r="L1046"/>
  <c r="E1046"/>
  <c r="M1046"/>
  <c r="L1045"/>
  <c r="E1045"/>
  <c r="M1045"/>
  <c r="L1044"/>
  <c r="E1044"/>
  <c r="M1044"/>
  <c r="L1043"/>
  <c r="E1043"/>
  <c r="M1043"/>
  <c r="L1042"/>
  <c r="E1042"/>
  <c r="M1042"/>
  <c r="L1041"/>
  <c r="K1041"/>
  <c r="J1041"/>
  <c r="I1041"/>
  <c r="H1041"/>
  <c r="G1041"/>
  <c r="F1041"/>
  <c r="E1041"/>
  <c r="M1041"/>
  <c r="L1040"/>
  <c r="E1040"/>
  <c r="M1040"/>
  <c r="L1039"/>
  <c r="E1039"/>
  <c r="M1039"/>
  <c r="L1038"/>
  <c r="K1038"/>
  <c r="K1154"/>
  <c r="J1038"/>
  <c r="J1154"/>
  <c r="I1038"/>
  <c r="I1154"/>
  <c r="H1038"/>
  <c r="H1154"/>
  <c r="G1038"/>
  <c r="G1154"/>
  <c r="F1038"/>
  <c r="F1154"/>
  <c r="E1038"/>
  <c r="M1038"/>
  <c r="C1035"/>
  <c r="N1154" s="1"/>
  <c r="C1034"/>
  <c r="L1033"/>
  <c r="K1033"/>
  <c r="J1033"/>
  <c r="I1033"/>
  <c r="H1033"/>
  <c r="G1033"/>
  <c r="F1033"/>
  <c r="E1033"/>
  <c r="L1032"/>
  <c r="K1032"/>
  <c r="J1032"/>
  <c r="I1032"/>
  <c r="H1032"/>
  <c r="G1032"/>
  <c r="F1032"/>
  <c r="E1032"/>
  <c r="F1029"/>
  <c r="E1029"/>
  <c r="B1028"/>
  <c r="F1027"/>
  <c r="B1025"/>
  <c r="F1024"/>
  <c r="E1024"/>
  <c r="B1024"/>
  <c r="M1019"/>
  <c r="D1016"/>
  <c r="M1015"/>
  <c r="M1014"/>
  <c r="M1013"/>
  <c r="L1012"/>
  <c r="E1012"/>
  <c r="M1011"/>
  <c r="L1010"/>
  <c r="E1010"/>
  <c r="M1010"/>
  <c r="L1009"/>
  <c r="E1009"/>
  <c r="M1009"/>
  <c r="L1008"/>
  <c r="E1008"/>
  <c r="M1008"/>
  <c r="L1007"/>
  <c r="K1007"/>
  <c r="J1007"/>
  <c r="I1007"/>
  <c r="H1007"/>
  <c r="G1007"/>
  <c r="F1007"/>
  <c r="E1007"/>
  <c r="M1007"/>
  <c r="L1006"/>
  <c r="E1006"/>
  <c r="M1006"/>
  <c r="L1005"/>
  <c r="E1005"/>
  <c r="M1005"/>
  <c r="L1004"/>
  <c r="E1004"/>
  <c r="M1004"/>
  <c r="L1003"/>
  <c r="E1003"/>
  <c r="M1003"/>
  <c r="L1002"/>
  <c r="K1002"/>
  <c r="J1002"/>
  <c r="I1002"/>
  <c r="H1002"/>
  <c r="G1002"/>
  <c r="F1002"/>
  <c r="E1002"/>
  <c r="M1002"/>
  <c r="L1001"/>
  <c r="E1001"/>
  <c r="M1001"/>
  <c r="L1000"/>
  <c r="E1000"/>
  <c r="M1000"/>
  <c r="L999"/>
  <c r="E999"/>
  <c r="M999"/>
  <c r="L998"/>
  <c r="K998"/>
  <c r="J998"/>
  <c r="I998"/>
  <c r="H998"/>
  <c r="G998"/>
  <c r="F998"/>
  <c r="E998"/>
  <c r="M998"/>
  <c r="L997"/>
  <c r="E997"/>
  <c r="M997"/>
  <c r="L996"/>
  <c r="E996"/>
  <c r="M996"/>
  <c r="L995"/>
  <c r="E995"/>
  <c r="M995"/>
  <c r="L994"/>
  <c r="E994"/>
  <c r="M994"/>
  <c r="L993"/>
  <c r="E993"/>
  <c r="M993"/>
  <c r="L992"/>
  <c r="E992"/>
  <c r="M992"/>
  <c r="L991"/>
  <c r="E991"/>
  <c r="M991"/>
  <c r="L990"/>
  <c r="K990"/>
  <c r="J990"/>
  <c r="I990"/>
  <c r="H990"/>
  <c r="G990"/>
  <c r="F990"/>
  <c r="E990"/>
  <c r="M990"/>
  <c r="L989"/>
  <c r="E989"/>
  <c r="M989"/>
  <c r="L988"/>
  <c r="E988"/>
  <c r="M988"/>
  <c r="L987"/>
  <c r="E987"/>
  <c r="M987"/>
  <c r="L986"/>
  <c r="K986"/>
  <c r="J986"/>
  <c r="I986"/>
  <c r="H986"/>
  <c r="G986"/>
  <c r="F986"/>
  <c r="E986"/>
  <c r="M986"/>
  <c r="L985"/>
  <c r="E985"/>
  <c r="M985"/>
  <c r="L984"/>
  <c r="E984"/>
  <c r="M984"/>
  <c r="L983"/>
  <c r="E983"/>
  <c r="M983"/>
  <c r="L982"/>
  <c r="E982"/>
  <c r="M982"/>
  <c r="L981"/>
  <c r="E981"/>
  <c r="M981"/>
  <c r="L980"/>
  <c r="E980"/>
  <c r="M980"/>
  <c r="L979"/>
  <c r="K979"/>
  <c r="J979"/>
  <c r="I979"/>
  <c r="H979"/>
  <c r="G979"/>
  <c r="F979"/>
  <c r="E979"/>
  <c r="M979"/>
  <c r="L978"/>
  <c r="E978"/>
  <c r="M978"/>
  <c r="L977"/>
  <c r="E977"/>
  <c r="M977"/>
  <c r="L976"/>
  <c r="E976"/>
  <c r="M976"/>
  <c r="L975"/>
  <c r="E975"/>
  <c r="M975"/>
  <c r="L974"/>
  <c r="E974"/>
  <c r="M974"/>
  <c r="L973"/>
  <c r="E973"/>
  <c r="M973"/>
  <c r="L972"/>
  <c r="K972"/>
  <c r="J972"/>
  <c r="I972"/>
  <c r="H972"/>
  <c r="G972"/>
  <c r="F972"/>
  <c r="E972"/>
  <c r="M972"/>
  <c r="L971"/>
  <c r="E971"/>
  <c r="M971"/>
  <c r="L970"/>
  <c r="E970"/>
  <c r="M970"/>
  <c r="L969"/>
  <c r="E969"/>
  <c r="M969"/>
  <c r="L968"/>
  <c r="E968"/>
  <c r="M968"/>
  <c r="L967"/>
  <c r="E967"/>
  <c r="M967"/>
  <c r="L966"/>
  <c r="E966"/>
  <c r="M966"/>
  <c r="L965"/>
  <c r="E965"/>
  <c r="M965"/>
  <c r="L964"/>
  <c r="E964"/>
  <c r="M964"/>
  <c r="L963"/>
  <c r="E963"/>
  <c r="M963"/>
  <c r="L962"/>
  <c r="K962"/>
  <c r="J962"/>
  <c r="I962"/>
  <c r="H962"/>
  <c r="G962"/>
  <c r="F962"/>
  <c r="E962"/>
  <c r="M962"/>
  <c r="L961"/>
  <c r="E961"/>
  <c r="M961"/>
  <c r="L960"/>
  <c r="E960"/>
  <c r="M960"/>
  <c r="L959"/>
  <c r="E959"/>
  <c r="M959"/>
  <c r="L958"/>
  <c r="E958"/>
  <c r="M958"/>
  <c r="L957"/>
  <c r="E957"/>
  <c r="M957"/>
  <c r="L956"/>
  <c r="E956"/>
  <c r="M956"/>
  <c r="L955"/>
  <c r="E955"/>
  <c r="M955"/>
  <c r="L954"/>
  <c r="E954"/>
  <c r="M954"/>
  <c r="L953"/>
  <c r="K953"/>
  <c r="J953"/>
  <c r="I953"/>
  <c r="H953"/>
  <c r="G953"/>
  <c r="F953"/>
  <c r="E953"/>
  <c r="M953"/>
  <c r="L952"/>
  <c r="E952"/>
  <c r="M952"/>
  <c r="L951"/>
  <c r="E951"/>
  <c r="M951"/>
  <c r="L950"/>
  <c r="E950"/>
  <c r="M950"/>
  <c r="L949"/>
  <c r="E949"/>
  <c r="M949"/>
  <c r="L948"/>
  <c r="E948"/>
  <c r="M948"/>
  <c r="L947"/>
  <c r="E947"/>
  <c r="M947"/>
  <c r="L946"/>
  <c r="K946"/>
  <c r="J946"/>
  <c r="I946"/>
  <c r="H946"/>
  <c r="G946"/>
  <c r="F946"/>
  <c r="E946"/>
  <c r="M946"/>
  <c r="L945"/>
  <c r="E945"/>
  <c r="M945"/>
  <c r="L944"/>
  <c r="E944"/>
  <c r="M944"/>
  <c r="L943"/>
  <c r="E943"/>
  <c r="M943"/>
  <c r="L942"/>
  <c r="E942"/>
  <c r="M942"/>
  <c r="L941"/>
  <c r="E941"/>
  <c r="M941"/>
  <c r="L940"/>
  <c r="K940"/>
  <c r="J940"/>
  <c r="I940"/>
  <c r="H940"/>
  <c r="G940"/>
  <c r="F940"/>
  <c r="E940"/>
  <c r="M940"/>
  <c r="L939"/>
  <c r="E939"/>
  <c r="M939"/>
  <c r="L938"/>
  <c r="E938"/>
  <c r="M938"/>
  <c r="L937"/>
  <c r="E937"/>
  <c r="M937"/>
  <c r="L936"/>
  <c r="K936"/>
  <c r="J936"/>
  <c r="I936"/>
  <c r="H936"/>
  <c r="G936"/>
  <c r="F936"/>
  <c r="E936"/>
  <c r="M936"/>
  <c r="L935"/>
  <c r="E935"/>
  <c r="M935"/>
  <c r="L934"/>
  <c r="E934"/>
  <c r="M934"/>
  <c r="L933"/>
  <c r="E933"/>
  <c r="M933"/>
  <c r="L932"/>
  <c r="E932"/>
  <c r="M932"/>
  <c r="L931"/>
  <c r="E931"/>
  <c r="M931"/>
  <c r="L930"/>
  <c r="E930"/>
  <c r="M930"/>
  <c r="L929"/>
  <c r="E929"/>
  <c r="M929"/>
  <c r="L928"/>
  <c r="E928"/>
  <c r="M928"/>
  <c r="L927"/>
  <c r="E927"/>
  <c r="M927"/>
  <c r="L926"/>
  <c r="E926"/>
  <c r="M926"/>
  <c r="L925"/>
  <c r="E925"/>
  <c r="M925"/>
  <c r="L924"/>
  <c r="E924"/>
  <c r="M924"/>
  <c r="L923"/>
  <c r="E923"/>
  <c r="M923"/>
  <c r="L922"/>
  <c r="E922"/>
  <c r="M922"/>
  <c r="L921"/>
  <c r="E921"/>
  <c r="M921"/>
  <c r="L920"/>
  <c r="E920"/>
  <c r="M920"/>
  <c r="L919"/>
  <c r="E919"/>
  <c r="M919"/>
  <c r="L918"/>
  <c r="K918"/>
  <c r="J918"/>
  <c r="I918"/>
  <c r="H918"/>
  <c r="G918"/>
  <c r="F918"/>
  <c r="E918"/>
  <c r="M918"/>
  <c r="L917"/>
  <c r="E917"/>
  <c r="M917"/>
  <c r="L916"/>
  <c r="E916"/>
  <c r="M916"/>
  <c r="L915"/>
  <c r="E915"/>
  <c r="M915"/>
  <c r="L914"/>
  <c r="E914"/>
  <c r="M914"/>
  <c r="L913"/>
  <c r="E913"/>
  <c r="M913"/>
  <c r="L912"/>
  <c r="E912"/>
  <c r="M912"/>
  <c r="L911"/>
  <c r="E911"/>
  <c r="M911"/>
  <c r="L910"/>
  <c r="E910"/>
  <c r="M910"/>
  <c r="L909"/>
  <c r="K909"/>
  <c r="J909"/>
  <c r="I909"/>
  <c r="H909"/>
  <c r="G909"/>
  <c r="F909"/>
  <c r="E909"/>
  <c r="M909"/>
  <c r="L908"/>
  <c r="E908"/>
  <c r="M908"/>
  <c r="L907"/>
  <c r="E907"/>
  <c r="M907"/>
  <c r="L906"/>
  <c r="E906"/>
  <c r="M906"/>
  <c r="L905"/>
  <c r="E905"/>
  <c r="M905"/>
  <c r="L904"/>
  <c r="E904"/>
  <c r="M904"/>
  <c r="L903"/>
  <c r="K903"/>
  <c r="J903"/>
  <c r="I903"/>
  <c r="H903"/>
  <c r="G903"/>
  <c r="F903"/>
  <c r="E903"/>
  <c r="M903"/>
  <c r="L902"/>
  <c r="E902"/>
  <c r="M902"/>
  <c r="L901"/>
  <c r="E901"/>
  <c r="M901"/>
  <c r="L900"/>
  <c r="K900"/>
  <c r="K1016"/>
  <c r="J900"/>
  <c r="J1016"/>
  <c r="I900"/>
  <c r="I1016"/>
  <c r="H900"/>
  <c r="H1016"/>
  <c r="G900"/>
  <c r="G1016"/>
  <c r="F900"/>
  <c r="F1016"/>
  <c r="E900"/>
  <c r="M900"/>
  <c r="C897"/>
  <c r="N1016"/>
  <c r="C896"/>
  <c r="L895"/>
  <c r="K895"/>
  <c r="J895"/>
  <c r="I895"/>
  <c r="H895"/>
  <c r="G895"/>
  <c r="F895"/>
  <c r="E895"/>
  <c r="L894"/>
  <c r="K894"/>
  <c r="J894"/>
  <c r="I894"/>
  <c r="H894"/>
  <c r="G894"/>
  <c r="F894"/>
  <c r="E894"/>
  <c r="F891"/>
  <c r="E891"/>
  <c r="B890"/>
  <c r="F889"/>
  <c r="B887"/>
  <c r="F886"/>
  <c r="E886"/>
  <c r="B886"/>
  <c r="B884"/>
  <c r="M881"/>
  <c r="D878"/>
  <c r="M877"/>
  <c r="M876"/>
  <c r="M875"/>
  <c r="L874"/>
  <c r="E874"/>
  <c r="M873"/>
  <c r="L872"/>
  <c r="E872"/>
  <c r="M872"/>
  <c r="L871"/>
  <c r="E871"/>
  <c r="M871"/>
  <c r="L870"/>
  <c r="E870"/>
  <c r="M870"/>
  <c r="L869"/>
  <c r="K869"/>
  <c r="J869"/>
  <c r="I869"/>
  <c r="H869"/>
  <c r="G869"/>
  <c r="F869"/>
  <c r="E869"/>
  <c r="M869"/>
  <c r="L868"/>
  <c r="E868"/>
  <c r="M868"/>
  <c r="L867"/>
  <c r="E867"/>
  <c r="M867"/>
  <c r="L866"/>
  <c r="E866"/>
  <c r="M866"/>
  <c r="L865"/>
  <c r="E865"/>
  <c r="M865"/>
  <c r="L864"/>
  <c r="K864"/>
  <c r="J864"/>
  <c r="I864"/>
  <c r="H864"/>
  <c r="G864"/>
  <c r="F864"/>
  <c r="E864"/>
  <c r="M864"/>
  <c r="L863"/>
  <c r="E863"/>
  <c r="M863"/>
  <c r="L862"/>
  <c r="E862"/>
  <c r="M862"/>
  <c r="L861"/>
  <c r="E861"/>
  <c r="M861"/>
  <c r="L860"/>
  <c r="K860"/>
  <c r="J860"/>
  <c r="I860"/>
  <c r="H860"/>
  <c r="G860"/>
  <c r="F860"/>
  <c r="E860"/>
  <c r="M860"/>
  <c r="L859"/>
  <c r="E859"/>
  <c r="M859"/>
  <c r="L858"/>
  <c r="E858"/>
  <c r="M858"/>
  <c r="L857"/>
  <c r="E857"/>
  <c r="M857"/>
  <c r="L856"/>
  <c r="E856"/>
  <c r="M856"/>
  <c r="L855"/>
  <c r="E855"/>
  <c r="M855"/>
  <c r="L854"/>
  <c r="E854"/>
  <c r="M854"/>
  <c r="L853"/>
  <c r="E853"/>
  <c r="M853"/>
  <c r="L852"/>
  <c r="K852"/>
  <c r="J852"/>
  <c r="I852"/>
  <c r="H852"/>
  <c r="G852"/>
  <c r="F852"/>
  <c r="E852"/>
  <c r="M852"/>
  <c r="L851"/>
  <c r="E851"/>
  <c r="M851"/>
  <c r="L850"/>
  <c r="E850"/>
  <c r="M850"/>
  <c r="L849"/>
  <c r="E849"/>
  <c r="M849"/>
  <c r="L848"/>
  <c r="K848"/>
  <c r="J848"/>
  <c r="I848"/>
  <c r="H848"/>
  <c r="G848"/>
  <c r="F848"/>
  <c r="E848"/>
  <c r="M848"/>
  <c r="L847"/>
  <c r="E847"/>
  <c r="M847"/>
  <c r="L846"/>
  <c r="E846"/>
  <c r="M846"/>
  <c r="L845"/>
  <c r="E845"/>
  <c r="M845"/>
  <c r="L844"/>
  <c r="E844"/>
  <c r="M844"/>
  <c r="L843"/>
  <c r="E843"/>
  <c r="M843"/>
  <c r="L842"/>
  <c r="E842"/>
  <c r="M842"/>
  <c r="L841"/>
  <c r="K841"/>
  <c r="J841"/>
  <c r="I841"/>
  <c r="H841"/>
  <c r="G841"/>
  <c r="F841"/>
  <c r="E841"/>
  <c r="M841"/>
  <c r="L840"/>
  <c r="E840"/>
  <c r="M840"/>
  <c r="L839"/>
  <c r="E839"/>
  <c r="M839"/>
  <c r="L838"/>
  <c r="E838"/>
  <c r="M838"/>
  <c r="L837"/>
  <c r="E837"/>
  <c r="M837"/>
  <c r="L836"/>
  <c r="E836"/>
  <c r="M836"/>
  <c r="L835"/>
  <c r="E835"/>
  <c r="M835"/>
  <c r="L834"/>
  <c r="K834"/>
  <c r="J834"/>
  <c r="I834"/>
  <c r="H834"/>
  <c r="G834"/>
  <c r="F834"/>
  <c r="E834"/>
  <c r="M834"/>
  <c r="L833"/>
  <c r="E833"/>
  <c r="M833"/>
  <c r="L832"/>
  <c r="E832"/>
  <c r="M832"/>
  <c r="L831"/>
  <c r="E831"/>
  <c r="M831"/>
  <c r="L830"/>
  <c r="E830"/>
  <c r="M830"/>
  <c r="L829"/>
  <c r="E829"/>
  <c r="M829"/>
  <c r="L828"/>
  <c r="E828"/>
  <c r="M828"/>
  <c r="L827"/>
  <c r="E827"/>
  <c r="M827"/>
  <c r="L826"/>
  <c r="E826"/>
  <c r="M826"/>
  <c r="L825"/>
  <c r="E825"/>
  <c r="M825"/>
  <c r="L824"/>
  <c r="K824"/>
  <c r="J824"/>
  <c r="I824"/>
  <c r="H824"/>
  <c r="G824"/>
  <c r="F824"/>
  <c r="E824"/>
  <c r="M824"/>
  <c r="L823"/>
  <c r="E823"/>
  <c r="M823"/>
  <c r="L822"/>
  <c r="E822"/>
  <c r="M822"/>
  <c r="L821"/>
  <c r="E821"/>
  <c r="M821"/>
  <c r="L820"/>
  <c r="E820"/>
  <c r="M820"/>
  <c r="L819"/>
  <c r="E819"/>
  <c r="M819"/>
  <c r="L818"/>
  <c r="E818"/>
  <c r="M818"/>
  <c r="L817"/>
  <c r="E817"/>
  <c r="M817"/>
  <c r="L816"/>
  <c r="E816"/>
  <c r="M816"/>
  <c r="L815"/>
  <c r="K815"/>
  <c r="J815"/>
  <c r="I815"/>
  <c r="H815"/>
  <c r="G815"/>
  <c r="F815"/>
  <c r="E815"/>
  <c r="M815"/>
  <c r="L814"/>
  <c r="E814"/>
  <c r="M814"/>
  <c r="L813"/>
  <c r="E813"/>
  <c r="M813"/>
  <c r="L812"/>
  <c r="E812"/>
  <c r="M812"/>
  <c r="L811"/>
  <c r="E811"/>
  <c r="M811"/>
  <c r="L810"/>
  <c r="E810"/>
  <c r="M810"/>
  <c r="L809"/>
  <c r="E809"/>
  <c r="M809"/>
  <c r="L808"/>
  <c r="K808"/>
  <c r="J808"/>
  <c r="I808"/>
  <c r="H808"/>
  <c r="G808"/>
  <c r="F808"/>
  <c r="E808"/>
  <c r="M808"/>
  <c r="L807"/>
  <c r="E807"/>
  <c r="M807"/>
  <c r="L806"/>
  <c r="E806"/>
  <c r="M806"/>
  <c r="L805"/>
  <c r="E805"/>
  <c r="M805"/>
  <c r="L804"/>
  <c r="E804"/>
  <c r="M804"/>
  <c r="L803"/>
  <c r="E803"/>
  <c r="M803"/>
  <c r="L802"/>
  <c r="K802"/>
  <c r="J802"/>
  <c r="I802"/>
  <c r="H802"/>
  <c r="G802"/>
  <c r="F802"/>
  <c r="E802"/>
  <c r="M802"/>
  <c r="L801"/>
  <c r="E801"/>
  <c r="M801"/>
  <c r="L800"/>
  <c r="E800"/>
  <c r="M800"/>
  <c r="L799"/>
  <c r="E799"/>
  <c r="M799"/>
  <c r="L798"/>
  <c r="K798"/>
  <c r="J798"/>
  <c r="I798"/>
  <c r="H798"/>
  <c r="G798"/>
  <c r="F798"/>
  <c r="E798"/>
  <c r="M798"/>
  <c r="L797"/>
  <c r="E797"/>
  <c r="M797"/>
  <c r="L796"/>
  <c r="E796"/>
  <c r="M796"/>
  <c r="L795"/>
  <c r="E795"/>
  <c r="M795"/>
  <c r="L794"/>
  <c r="E794"/>
  <c r="M794"/>
  <c r="L793"/>
  <c r="E793"/>
  <c r="M793"/>
  <c r="L792"/>
  <c r="E792"/>
  <c r="M792"/>
  <c r="L791"/>
  <c r="E791"/>
  <c r="M791"/>
  <c r="L790"/>
  <c r="E790"/>
  <c r="M790"/>
  <c r="L789"/>
  <c r="E789"/>
  <c r="M789"/>
  <c r="L788"/>
  <c r="E788"/>
  <c r="M788"/>
  <c r="L787"/>
  <c r="E787"/>
  <c r="M787"/>
  <c r="L786"/>
  <c r="E786"/>
  <c r="M786"/>
  <c r="L785"/>
  <c r="E785"/>
  <c r="M785"/>
  <c r="L784"/>
  <c r="E784"/>
  <c r="M784"/>
  <c r="L783"/>
  <c r="E783"/>
  <c r="M783"/>
  <c r="L782"/>
  <c r="E782"/>
  <c r="M782"/>
  <c r="L781"/>
  <c r="E781"/>
  <c r="M781"/>
  <c r="L780"/>
  <c r="K780"/>
  <c r="J780"/>
  <c r="I780"/>
  <c r="H780"/>
  <c r="G780"/>
  <c r="F780"/>
  <c r="E780"/>
  <c r="M780"/>
  <c r="L779"/>
  <c r="E779"/>
  <c r="M779"/>
  <c r="L778"/>
  <c r="E778"/>
  <c r="M778"/>
  <c r="L777"/>
  <c r="E777"/>
  <c r="M777"/>
  <c r="L776"/>
  <c r="E776"/>
  <c r="M776"/>
  <c r="L775"/>
  <c r="E775"/>
  <c r="M775"/>
  <c r="L774"/>
  <c r="E774"/>
  <c r="M774"/>
  <c r="L773"/>
  <c r="E773"/>
  <c r="M773"/>
  <c r="L772"/>
  <c r="E772"/>
  <c r="M772"/>
  <c r="L771"/>
  <c r="K771"/>
  <c r="J771"/>
  <c r="I771"/>
  <c r="H771"/>
  <c r="G771"/>
  <c r="F771"/>
  <c r="E771"/>
  <c r="M771"/>
  <c r="L770"/>
  <c r="E770"/>
  <c r="M770"/>
  <c r="L769"/>
  <c r="E769"/>
  <c r="M769"/>
  <c r="L768"/>
  <c r="E768"/>
  <c r="M768"/>
  <c r="L767"/>
  <c r="E767"/>
  <c r="M767"/>
  <c r="L766"/>
  <c r="E766"/>
  <c r="M766"/>
  <c r="L765"/>
  <c r="K765"/>
  <c r="J765"/>
  <c r="I765"/>
  <c r="H765"/>
  <c r="G765"/>
  <c r="F765"/>
  <c r="E765"/>
  <c r="M765"/>
  <c r="L764"/>
  <c r="E764"/>
  <c r="M764"/>
  <c r="L763"/>
  <c r="E763"/>
  <c r="M763"/>
  <c r="L762"/>
  <c r="K762"/>
  <c r="K878"/>
  <c r="J762"/>
  <c r="J878"/>
  <c r="I762"/>
  <c r="I878"/>
  <c r="H762"/>
  <c r="H878"/>
  <c r="G762"/>
  <c r="G878"/>
  <c r="F762"/>
  <c r="F878"/>
  <c r="E762"/>
  <c r="M762"/>
  <c r="C759"/>
  <c r="N878" s="1"/>
  <c r="C758"/>
  <c r="L757"/>
  <c r="K757"/>
  <c r="J757"/>
  <c r="I757"/>
  <c r="H757"/>
  <c r="G757"/>
  <c r="F757"/>
  <c r="E757"/>
  <c r="L756"/>
  <c r="K756"/>
  <c r="J756"/>
  <c r="I756"/>
  <c r="H756"/>
  <c r="G756"/>
  <c r="F756"/>
  <c r="E756"/>
  <c r="F753"/>
  <c r="E753"/>
  <c r="B752"/>
  <c r="F751"/>
  <c r="B749"/>
  <c r="F748"/>
  <c r="E748"/>
  <c r="B748"/>
  <c r="M743"/>
  <c r="D740"/>
  <c r="M739"/>
  <c r="M738"/>
  <c r="M737"/>
  <c r="L736"/>
  <c r="E736"/>
  <c r="M735"/>
  <c r="L734"/>
  <c r="E734"/>
  <c r="M734"/>
  <c r="L733"/>
  <c r="E733"/>
  <c r="M733"/>
  <c r="L732"/>
  <c r="E732"/>
  <c r="M732"/>
  <c r="L731"/>
  <c r="K731"/>
  <c r="J731"/>
  <c r="I731"/>
  <c r="H731"/>
  <c r="G731"/>
  <c r="F731"/>
  <c r="E731"/>
  <c r="M731"/>
  <c r="L730"/>
  <c r="E730"/>
  <c r="M730"/>
  <c r="L729"/>
  <c r="E729"/>
  <c r="M729"/>
  <c r="L728"/>
  <c r="E728"/>
  <c r="M728"/>
  <c r="L727"/>
  <c r="E727"/>
  <c r="M727"/>
  <c r="L726"/>
  <c r="K726"/>
  <c r="J726"/>
  <c r="I726"/>
  <c r="H726"/>
  <c r="G726"/>
  <c r="F726"/>
  <c r="E726"/>
  <c r="M726"/>
  <c r="L725"/>
  <c r="E725"/>
  <c r="M725"/>
  <c r="L724"/>
  <c r="E724"/>
  <c r="M724"/>
  <c r="L723"/>
  <c r="E723"/>
  <c r="M723"/>
  <c r="L722"/>
  <c r="K722"/>
  <c r="J722"/>
  <c r="I722"/>
  <c r="H722"/>
  <c r="G722"/>
  <c r="F722"/>
  <c r="E722"/>
  <c r="M722"/>
  <c r="L721"/>
  <c r="E721"/>
  <c r="M721"/>
  <c r="L720"/>
  <c r="E720"/>
  <c r="M720"/>
  <c r="L719"/>
  <c r="E719"/>
  <c r="M719"/>
  <c r="L718"/>
  <c r="E718"/>
  <c r="M718"/>
  <c r="L717"/>
  <c r="E717"/>
  <c r="M717"/>
  <c r="L716"/>
  <c r="E716"/>
  <c r="M716"/>
  <c r="L715"/>
  <c r="E715"/>
  <c r="M715"/>
  <c r="L714"/>
  <c r="K714"/>
  <c r="J714"/>
  <c r="I714"/>
  <c r="H714"/>
  <c r="G714"/>
  <c r="F714"/>
  <c r="E714"/>
  <c r="M714"/>
  <c r="L713"/>
  <c r="E713"/>
  <c r="M713"/>
  <c r="L712"/>
  <c r="E712"/>
  <c r="M712"/>
  <c r="L711"/>
  <c r="E711"/>
  <c r="M711"/>
  <c r="L710"/>
  <c r="K710"/>
  <c r="J710"/>
  <c r="I710"/>
  <c r="H710"/>
  <c r="G710"/>
  <c r="F710"/>
  <c r="E710"/>
  <c r="M710"/>
  <c r="L709"/>
  <c r="E709"/>
  <c r="M709"/>
  <c r="L708"/>
  <c r="E708"/>
  <c r="M708"/>
  <c r="L707"/>
  <c r="E707"/>
  <c r="M707"/>
  <c r="L706"/>
  <c r="E706"/>
  <c r="M706"/>
  <c r="L705"/>
  <c r="E705"/>
  <c r="M705"/>
  <c r="L704"/>
  <c r="E704"/>
  <c r="M704"/>
  <c r="L703"/>
  <c r="K703"/>
  <c r="J703"/>
  <c r="I703"/>
  <c r="H703"/>
  <c r="G703"/>
  <c r="F703"/>
  <c r="E703"/>
  <c r="M703"/>
  <c r="L702"/>
  <c r="E702"/>
  <c r="M702"/>
  <c r="L701"/>
  <c r="E701"/>
  <c r="M701"/>
  <c r="L700"/>
  <c r="E700"/>
  <c r="M700"/>
  <c r="L699"/>
  <c r="E699"/>
  <c r="M699"/>
  <c r="L698"/>
  <c r="E698"/>
  <c r="M698"/>
  <c r="L697"/>
  <c r="E697"/>
  <c r="M697"/>
  <c r="L696"/>
  <c r="K696"/>
  <c r="J696"/>
  <c r="I696"/>
  <c r="H696"/>
  <c r="G696"/>
  <c r="F696"/>
  <c r="E696"/>
  <c r="M696"/>
  <c r="L695"/>
  <c r="E695"/>
  <c r="M695"/>
  <c r="L694"/>
  <c r="E694"/>
  <c r="M694"/>
  <c r="L693"/>
  <c r="E693"/>
  <c r="M693"/>
  <c r="L692"/>
  <c r="E692"/>
  <c r="M692"/>
  <c r="L691"/>
  <c r="E691"/>
  <c r="M691"/>
  <c r="L690"/>
  <c r="E690"/>
  <c r="M690"/>
  <c r="L689"/>
  <c r="E689"/>
  <c r="M689"/>
  <c r="L688"/>
  <c r="E688"/>
  <c r="M688"/>
  <c r="L687"/>
  <c r="E687"/>
  <c r="M687"/>
  <c r="L686"/>
  <c r="K686"/>
  <c r="J686"/>
  <c r="I686"/>
  <c r="H686"/>
  <c r="G686"/>
  <c r="F686"/>
  <c r="E686"/>
  <c r="M686"/>
  <c r="L685"/>
  <c r="E685"/>
  <c r="M685"/>
  <c r="L684"/>
  <c r="E684"/>
  <c r="M684"/>
  <c r="L683"/>
  <c r="E683"/>
  <c r="M683"/>
  <c r="L682"/>
  <c r="E682"/>
  <c r="M682"/>
  <c r="L681"/>
  <c r="E681"/>
  <c r="M681"/>
  <c r="L680"/>
  <c r="E680"/>
  <c r="M680"/>
  <c r="L679"/>
  <c r="E679"/>
  <c r="M679"/>
  <c r="L678"/>
  <c r="E678"/>
  <c r="M678"/>
  <c r="L677"/>
  <c r="K677"/>
  <c r="J677"/>
  <c r="I677"/>
  <c r="H677"/>
  <c r="G677"/>
  <c r="F677"/>
  <c r="E677"/>
  <c r="M677"/>
  <c r="L676"/>
  <c r="E676"/>
  <c r="M676"/>
  <c r="L675"/>
  <c r="E675"/>
  <c r="M675"/>
  <c r="L674"/>
  <c r="E674"/>
  <c r="M674"/>
  <c r="L673"/>
  <c r="E673"/>
  <c r="M673"/>
  <c r="L672"/>
  <c r="E672"/>
  <c r="M672"/>
  <c r="L671"/>
  <c r="E671"/>
  <c r="M671"/>
  <c r="L670"/>
  <c r="K670"/>
  <c r="J670"/>
  <c r="I670"/>
  <c r="H670"/>
  <c r="G670"/>
  <c r="F670"/>
  <c r="E670"/>
  <c r="M670"/>
  <c r="L669"/>
  <c r="E669"/>
  <c r="M669"/>
  <c r="L668"/>
  <c r="E668"/>
  <c r="M668"/>
  <c r="L667"/>
  <c r="E667"/>
  <c r="M667"/>
  <c r="L666"/>
  <c r="E666"/>
  <c r="M666"/>
  <c r="L665"/>
  <c r="E665"/>
  <c r="M665"/>
  <c r="L664"/>
  <c r="K664"/>
  <c r="J664"/>
  <c r="I664"/>
  <c r="H664"/>
  <c r="G664"/>
  <c r="F664"/>
  <c r="E664"/>
  <c r="M664"/>
  <c r="L663"/>
  <c r="E663"/>
  <c r="M663"/>
  <c r="L662"/>
  <c r="E662"/>
  <c r="M662"/>
  <c r="L661"/>
  <c r="E661"/>
  <c r="M661"/>
  <c r="L660"/>
  <c r="K660"/>
  <c r="J660"/>
  <c r="I660"/>
  <c r="H660"/>
  <c r="G660"/>
  <c r="F660"/>
  <c r="E660"/>
  <c r="M660"/>
  <c r="L659"/>
  <c r="E659"/>
  <c r="M659"/>
  <c r="L658"/>
  <c r="E658"/>
  <c r="M658"/>
  <c r="L657"/>
  <c r="E657"/>
  <c r="M657"/>
  <c r="L656"/>
  <c r="E656"/>
  <c r="M656"/>
  <c r="L655"/>
  <c r="E655"/>
  <c r="M655"/>
  <c r="L654"/>
  <c r="E654"/>
  <c r="M654"/>
  <c r="L653"/>
  <c r="E653"/>
  <c r="M653"/>
  <c r="L652"/>
  <c r="E652"/>
  <c r="M652"/>
  <c r="L651"/>
  <c r="E651"/>
  <c r="M651"/>
  <c r="L650"/>
  <c r="E650"/>
  <c r="M650"/>
  <c r="L649"/>
  <c r="E649"/>
  <c r="M649"/>
  <c r="L648"/>
  <c r="E648"/>
  <c r="M648"/>
  <c r="L647"/>
  <c r="E647"/>
  <c r="M647"/>
  <c r="L646"/>
  <c r="E646"/>
  <c r="M646"/>
  <c r="L645"/>
  <c r="E645"/>
  <c r="M645"/>
  <c r="L644"/>
  <c r="E644"/>
  <c r="M644"/>
  <c r="L643"/>
  <c r="E643"/>
  <c r="M643"/>
  <c r="L642"/>
  <c r="K642"/>
  <c r="J642"/>
  <c r="I642"/>
  <c r="H642"/>
  <c r="G642"/>
  <c r="F642"/>
  <c r="E642"/>
  <c r="M642"/>
  <c r="L641"/>
  <c r="E641"/>
  <c r="M641"/>
  <c r="L640"/>
  <c r="E640"/>
  <c r="M640"/>
  <c r="L639"/>
  <c r="E639"/>
  <c r="M639"/>
  <c r="L638"/>
  <c r="E638"/>
  <c r="M638"/>
  <c r="L637"/>
  <c r="E637"/>
  <c r="M637"/>
  <c r="L636"/>
  <c r="E636"/>
  <c r="M636"/>
  <c r="L635"/>
  <c r="E635"/>
  <c r="M635"/>
  <c r="L634"/>
  <c r="E634"/>
  <c r="M634"/>
  <c r="L633"/>
  <c r="K633"/>
  <c r="J633"/>
  <c r="I633"/>
  <c r="H633"/>
  <c r="G633"/>
  <c r="F633"/>
  <c r="E633"/>
  <c r="M633"/>
  <c r="L632"/>
  <c r="E632"/>
  <c r="M632"/>
  <c r="L631"/>
  <c r="E631"/>
  <c r="M631"/>
  <c r="L630"/>
  <c r="E630"/>
  <c r="M630"/>
  <c r="L629"/>
  <c r="E629"/>
  <c r="M629"/>
  <c r="L628"/>
  <c r="E628"/>
  <c r="M628"/>
  <c r="L627"/>
  <c r="K627"/>
  <c r="J627"/>
  <c r="I627"/>
  <c r="H627"/>
  <c r="G627"/>
  <c r="F627"/>
  <c r="E627"/>
  <c r="M627"/>
  <c r="L626"/>
  <c r="E626"/>
  <c r="M626"/>
  <c r="L625"/>
  <c r="E625"/>
  <c r="M625"/>
  <c r="L624"/>
  <c r="K624"/>
  <c r="K740"/>
  <c r="J624"/>
  <c r="J740"/>
  <c r="I624"/>
  <c r="I740"/>
  <c r="H624"/>
  <c r="H740"/>
  <c r="G624"/>
  <c r="G740"/>
  <c r="F624"/>
  <c r="F740"/>
  <c r="E624"/>
  <c r="M624"/>
  <c r="C621"/>
  <c r="N740"/>
  <c r="C620"/>
  <c r="L619"/>
  <c r="K619"/>
  <c r="J619"/>
  <c r="I619"/>
  <c r="H619"/>
  <c r="G619"/>
  <c r="F619"/>
  <c r="E619"/>
  <c r="L618"/>
  <c r="K618"/>
  <c r="J618"/>
  <c r="I618"/>
  <c r="H618"/>
  <c r="G618"/>
  <c r="F618"/>
  <c r="E618"/>
  <c r="F615"/>
  <c r="E615"/>
  <c r="B614"/>
  <c r="F613"/>
  <c r="B611"/>
  <c r="F610"/>
  <c r="E610"/>
  <c r="B610"/>
  <c r="B608"/>
  <c r="S25" i="11"/>
  <c r="S24"/>
  <c r="R25"/>
  <c r="R24"/>
  <c r="Q25"/>
  <c r="Q24"/>
  <c r="P25"/>
  <c r="P24"/>
  <c r="O25"/>
  <c r="O24"/>
  <c r="N25"/>
  <c r="N24"/>
  <c r="M25"/>
  <c r="M24"/>
  <c r="L25"/>
  <c r="L24"/>
  <c r="L456" i="3"/>
  <c r="K456"/>
  <c r="J456"/>
  <c r="I456"/>
  <c r="H456"/>
  <c r="G456"/>
  <c r="F456"/>
  <c r="L455"/>
  <c r="K455"/>
  <c r="J455"/>
  <c r="I455"/>
  <c r="H455"/>
  <c r="G455"/>
  <c r="F455"/>
  <c r="E456"/>
  <c r="E455"/>
  <c r="L440"/>
  <c r="K440"/>
  <c r="J440"/>
  <c r="I440"/>
  <c r="H440"/>
  <c r="G440"/>
  <c r="F440"/>
  <c r="L439"/>
  <c r="K439"/>
  <c r="J439"/>
  <c r="I439"/>
  <c r="H439"/>
  <c r="G439"/>
  <c r="F439"/>
  <c r="E440"/>
  <c r="E439"/>
  <c r="L355"/>
  <c r="K355"/>
  <c r="J355"/>
  <c r="I355"/>
  <c r="H355"/>
  <c r="G355"/>
  <c r="F355"/>
  <c r="L354"/>
  <c r="K354"/>
  <c r="J354"/>
  <c r="I354"/>
  <c r="H354"/>
  <c r="G354"/>
  <c r="F354"/>
  <c r="E355"/>
  <c r="E354"/>
  <c r="L184"/>
  <c r="K184"/>
  <c r="J184"/>
  <c r="I184"/>
  <c r="H184"/>
  <c r="G184"/>
  <c r="F184"/>
  <c r="L183"/>
  <c r="K183"/>
  <c r="J183"/>
  <c r="I183"/>
  <c r="H183"/>
  <c r="G183"/>
  <c r="F183"/>
  <c r="E184"/>
  <c r="E183"/>
  <c r="S83" i="11"/>
  <c r="R83"/>
  <c r="Q83"/>
  <c r="P83"/>
  <c r="O83"/>
  <c r="N83"/>
  <c r="M83"/>
  <c r="L83"/>
  <c r="T89"/>
  <c r="S89"/>
  <c r="L89"/>
  <c r="T84"/>
  <c r="S84"/>
  <c r="L84"/>
  <c r="K22" i="3"/>
  <c r="J22"/>
  <c r="I22"/>
  <c r="H22"/>
  <c r="G22"/>
  <c r="F22"/>
  <c r="L25"/>
  <c r="E25"/>
  <c r="M25"/>
  <c r="F10"/>
  <c r="B7"/>
  <c r="B1022" s="1"/>
  <c r="B429"/>
  <c r="J26" i="11"/>
  <c r="K146"/>
  <c r="L142"/>
  <c r="T142"/>
  <c r="L2" i="15"/>
  <c r="P2"/>
  <c r="H11" i="14"/>
  <c r="I11"/>
  <c r="C132" i="15"/>
  <c r="L6"/>
  <c r="G9" s="1"/>
  <c r="P6"/>
  <c r="Q4"/>
  <c r="S6"/>
  <c r="T2"/>
  <c r="I2"/>
  <c r="G2"/>
  <c r="F2"/>
  <c r="B2"/>
  <c r="N124"/>
  <c r="I112" i="14"/>
  <c r="E112"/>
  <c r="E108"/>
  <c r="H105"/>
  <c r="G105"/>
  <c r="B105"/>
  <c r="I94"/>
  <c r="H94"/>
  <c r="G94"/>
  <c r="I92"/>
  <c r="H92"/>
  <c r="G92"/>
  <c r="F92" s="1"/>
  <c r="I91"/>
  <c r="H91"/>
  <c r="G91"/>
  <c r="F91" s="1"/>
  <c r="I90"/>
  <c r="H90"/>
  <c r="G90"/>
  <c r="I89"/>
  <c r="H89"/>
  <c r="G89"/>
  <c r="F89"/>
  <c r="I88"/>
  <c r="H88"/>
  <c r="G88"/>
  <c r="I82"/>
  <c r="H82"/>
  <c r="G82"/>
  <c r="I81"/>
  <c r="H81"/>
  <c r="G81"/>
  <c r="I80"/>
  <c r="H80"/>
  <c r="G80"/>
  <c r="I77"/>
  <c r="H77"/>
  <c r="G77"/>
  <c r="F77" s="1"/>
  <c r="F75" s="1"/>
  <c r="I76"/>
  <c r="H76"/>
  <c r="H75" s="1"/>
  <c r="G76"/>
  <c r="I73"/>
  <c r="H73"/>
  <c r="G73"/>
  <c r="I72"/>
  <c r="H72"/>
  <c r="F72"/>
  <c r="G72"/>
  <c r="I71"/>
  <c r="H71"/>
  <c r="G71"/>
  <c r="I70"/>
  <c r="H70"/>
  <c r="G70"/>
  <c r="F70" s="1"/>
  <c r="I68"/>
  <c r="H68"/>
  <c r="G68"/>
  <c r="F68" s="1"/>
  <c r="I67"/>
  <c r="H67"/>
  <c r="G67"/>
  <c r="G66" s="1"/>
  <c r="G64" s="1"/>
  <c r="I58"/>
  <c r="H58"/>
  <c r="G58"/>
  <c r="I29"/>
  <c r="H29"/>
  <c r="G29"/>
  <c r="I28"/>
  <c r="H28"/>
  <c r="G28"/>
  <c r="I27"/>
  <c r="H27"/>
  <c r="G27"/>
  <c r="E15"/>
  <c r="B8"/>
  <c r="F13"/>
  <c r="E13"/>
  <c r="F11"/>
  <c r="B11"/>
  <c r="F79"/>
  <c r="F65"/>
  <c r="F59"/>
  <c r="F35"/>
  <c r="F34"/>
  <c r="F24"/>
  <c r="T149" i="11"/>
  <c r="T150"/>
  <c r="M21"/>
  <c r="L21"/>
  <c r="I20"/>
  <c r="M19"/>
  <c r="I19"/>
  <c r="I17"/>
  <c r="M16"/>
  <c r="L16"/>
  <c r="I16"/>
  <c r="I14"/>
  <c r="T145"/>
  <c r="T144"/>
  <c r="T143"/>
  <c r="S142"/>
  <c r="T141"/>
  <c r="S140"/>
  <c r="L140"/>
  <c r="T140"/>
  <c r="S139"/>
  <c r="L139"/>
  <c r="T139"/>
  <c r="S138"/>
  <c r="L138"/>
  <c r="R137"/>
  <c r="Q137"/>
  <c r="P137"/>
  <c r="O137"/>
  <c r="N137"/>
  <c r="M137"/>
  <c r="S136"/>
  <c r="S132"/>
  <c r="L136"/>
  <c r="T136"/>
  <c r="S135"/>
  <c r="L135"/>
  <c r="S134"/>
  <c r="L134"/>
  <c r="S133"/>
  <c r="L133"/>
  <c r="T133"/>
  <c r="R132"/>
  <c r="Q132"/>
  <c r="P132"/>
  <c r="O132"/>
  <c r="N132"/>
  <c r="M132"/>
  <c r="S131"/>
  <c r="L131"/>
  <c r="T131"/>
  <c r="S130"/>
  <c r="L130"/>
  <c r="T130"/>
  <c r="S129"/>
  <c r="S128"/>
  <c r="L129"/>
  <c r="R128"/>
  <c r="Q128"/>
  <c r="P128"/>
  <c r="O128"/>
  <c r="N128"/>
  <c r="M128"/>
  <c r="S127"/>
  <c r="L127"/>
  <c r="T127"/>
  <c r="S126"/>
  <c r="L126"/>
  <c r="T126"/>
  <c r="S125"/>
  <c r="L125"/>
  <c r="T125"/>
  <c r="S124"/>
  <c r="L124"/>
  <c r="T124"/>
  <c r="S123"/>
  <c r="L123"/>
  <c r="S122"/>
  <c r="L122"/>
  <c r="T122"/>
  <c r="S121"/>
  <c r="L121"/>
  <c r="T121"/>
  <c r="R120"/>
  <c r="Q120"/>
  <c r="P120"/>
  <c r="O120"/>
  <c r="N120"/>
  <c r="M120"/>
  <c r="S119"/>
  <c r="L119"/>
  <c r="T119"/>
  <c r="S118"/>
  <c r="L118"/>
  <c r="T118"/>
  <c r="S117"/>
  <c r="S116"/>
  <c r="L117"/>
  <c r="R116"/>
  <c r="Q116"/>
  <c r="P116"/>
  <c r="O116"/>
  <c r="N116"/>
  <c r="M116"/>
  <c r="S115"/>
  <c r="L115"/>
  <c r="T115"/>
  <c r="S114"/>
  <c r="L114"/>
  <c r="T114"/>
  <c r="S113"/>
  <c r="L113"/>
  <c r="T113"/>
  <c r="S112"/>
  <c r="L112"/>
  <c r="T112"/>
  <c r="S111"/>
  <c r="L111"/>
  <c r="T111"/>
  <c r="S110"/>
  <c r="L110"/>
  <c r="L109"/>
  <c r="T109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L104"/>
  <c r="T104"/>
  <c r="S103"/>
  <c r="S102"/>
  <c r="L103"/>
  <c r="T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S97"/>
  <c r="L97"/>
  <c r="T97"/>
  <c r="S96"/>
  <c r="L96"/>
  <c r="T96"/>
  <c r="S95"/>
  <c r="L95"/>
  <c r="T95"/>
  <c r="S94"/>
  <c r="L94"/>
  <c r="T94"/>
  <c r="S93"/>
  <c r="S92"/>
  <c r="L93"/>
  <c r="T93"/>
  <c r="R92"/>
  <c r="Q92"/>
  <c r="P92"/>
  <c r="O92"/>
  <c r="N92"/>
  <c r="M92"/>
  <c r="S91"/>
  <c r="L91"/>
  <c r="T91"/>
  <c r="S90"/>
  <c r="L90"/>
  <c r="T90"/>
  <c r="S88"/>
  <c r="L88"/>
  <c r="T88"/>
  <c r="S87"/>
  <c r="L87"/>
  <c r="T87"/>
  <c r="S86"/>
  <c r="L86"/>
  <c r="S85"/>
  <c r="L85"/>
  <c r="T85"/>
  <c r="Q146"/>
  <c r="S82"/>
  <c r="L82"/>
  <c r="T82"/>
  <c r="S81"/>
  <c r="L81"/>
  <c r="T81"/>
  <c r="S80"/>
  <c r="L80"/>
  <c r="T80"/>
  <c r="S79"/>
  <c r="L79"/>
  <c r="T79"/>
  <c r="S78"/>
  <c r="L78"/>
  <c r="T78"/>
  <c r="S77"/>
  <c r="L77"/>
  <c r="T77"/>
  <c r="R76"/>
  <c r="Q76"/>
  <c r="P76"/>
  <c r="O76"/>
  <c r="N76"/>
  <c r="M76"/>
  <c r="S75"/>
  <c r="L75"/>
  <c r="T75"/>
  <c r="S74"/>
  <c r="L74"/>
  <c r="T74"/>
  <c r="S73"/>
  <c r="L73"/>
  <c r="T73"/>
  <c r="S72"/>
  <c r="L72"/>
  <c r="S71"/>
  <c r="L71"/>
  <c r="T71"/>
  <c r="R70"/>
  <c r="Q70"/>
  <c r="P70"/>
  <c r="O70"/>
  <c r="N70"/>
  <c r="M70"/>
  <c r="S69"/>
  <c r="L69"/>
  <c r="T69"/>
  <c r="S68"/>
  <c r="L68"/>
  <c r="T68"/>
  <c r="S67"/>
  <c r="L67"/>
  <c r="T67"/>
  <c r="R66"/>
  <c r="Q66"/>
  <c r="P66"/>
  <c r="O66"/>
  <c r="N66"/>
  <c r="M66"/>
  <c r="S65"/>
  <c r="L65"/>
  <c r="T65"/>
  <c r="S64"/>
  <c r="L64"/>
  <c r="T64"/>
  <c r="S63"/>
  <c r="L63"/>
  <c r="T63"/>
  <c r="S62"/>
  <c r="L62"/>
  <c r="T62"/>
  <c r="S61"/>
  <c r="L61"/>
  <c r="T61"/>
  <c r="S60"/>
  <c r="L60"/>
  <c r="T60"/>
  <c r="S59"/>
  <c r="L59"/>
  <c r="T59"/>
  <c r="S58"/>
  <c r="L58"/>
  <c r="T58"/>
  <c r="S57"/>
  <c r="L57"/>
  <c r="T57"/>
  <c r="S56"/>
  <c r="L56"/>
  <c r="T56"/>
  <c r="S55"/>
  <c r="L55"/>
  <c r="T55"/>
  <c r="S54"/>
  <c r="L54"/>
  <c r="T54"/>
  <c r="S53"/>
  <c r="L53"/>
  <c r="T53"/>
  <c r="S52"/>
  <c r="L52"/>
  <c r="T52"/>
  <c r="S51"/>
  <c r="L51"/>
  <c r="T51"/>
  <c r="S50"/>
  <c r="L50"/>
  <c r="T50"/>
  <c r="S49"/>
  <c r="L49"/>
  <c r="T49"/>
  <c r="R48"/>
  <c r="Q48"/>
  <c r="P48"/>
  <c r="O48"/>
  <c r="N48"/>
  <c r="M48"/>
  <c r="S47"/>
  <c r="L47"/>
  <c r="T47"/>
  <c r="S46"/>
  <c r="L46"/>
  <c r="T46"/>
  <c r="S45"/>
  <c r="L45"/>
  <c r="T45"/>
  <c r="S44"/>
  <c r="L44"/>
  <c r="T44"/>
  <c r="S43"/>
  <c r="L43"/>
  <c r="T43"/>
  <c r="S42"/>
  <c r="L42"/>
  <c r="T42"/>
  <c r="S41"/>
  <c r="L41"/>
  <c r="S40"/>
  <c r="L40"/>
  <c r="R39"/>
  <c r="Q39"/>
  <c r="P39"/>
  <c r="O39"/>
  <c r="N39"/>
  <c r="M39"/>
  <c r="S38"/>
  <c r="L38"/>
  <c r="T38"/>
  <c r="S37"/>
  <c r="L37"/>
  <c r="T37"/>
  <c r="S36"/>
  <c r="L36"/>
  <c r="T36"/>
  <c r="S35"/>
  <c r="L35"/>
  <c r="S34"/>
  <c r="S33"/>
  <c r="L34"/>
  <c r="T34"/>
  <c r="R33"/>
  <c r="Q33"/>
  <c r="P33"/>
  <c r="O33"/>
  <c r="O146"/>
  <c r="N33"/>
  <c r="M33"/>
  <c r="S32"/>
  <c r="L32"/>
  <c r="S31"/>
  <c r="L31"/>
  <c r="T31"/>
  <c r="R30"/>
  <c r="Q30"/>
  <c r="P30"/>
  <c r="O30"/>
  <c r="N30"/>
  <c r="M30"/>
  <c r="J27"/>
  <c r="J28" s="1"/>
  <c r="B12" i="3"/>
  <c r="B1027" s="1"/>
  <c r="B349"/>
  <c r="L592"/>
  <c r="M592"/>
  <c r="E592"/>
  <c r="L591"/>
  <c r="E591"/>
  <c r="L590"/>
  <c r="M590"/>
  <c r="E590"/>
  <c r="L589"/>
  <c r="E589"/>
  <c r="L588"/>
  <c r="E588"/>
  <c r="K587"/>
  <c r="I93" i="14"/>
  <c r="J587" i="3"/>
  <c r="H93" i="14"/>
  <c r="I587" i="3"/>
  <c r="G93" i="14"/>
  <c r="F93" s="1"/>
  <c r="H587" i="3"/>
  <c r="G587"/>
  <c r="F587"/>
  <c r="L586"/>
  <c r="E586"/>
  <c r="M586"/>
  <c r="L585"/>
  <c r="E585"/>
  <c r="M585"/>
  <c r="L584"/>
  <c r="E584"/>
  <c r="L583"/>
  <c r="M583"/>
  <c r="E583"/>
  <c r="E91" i="14"/>
  <c r="K582" i="3"/>
  <c r="J582"/>
  <c r="I582"/>
  <c r="H582"/>
  <c r="G582"/>
  <c r="F582"/>
  <c r="L581"/>
  <c r="E581"/>
  <c r="L580"/>
  <c r="E580"/>
  <c r="E73" i="14"/>
  <c r="L579" i="3"/>
  <c r="E579"/>
  <c r="L578"/>
  <c r="E578"/>
  <c r="L577"/>
  <c r="E577"/>
  <c r="E72" i="14"/>
  <c r="L576" i="3"/>
  <c r="E576"/>
  <c r="L575"/>
  <c r="E575"/>
  <c r="L574"/>
  <c r="E574"/>
  <c r="L573"/>
  <c r="E573"/>
  <c r="L572"/>
  <c r="E572"/>
  <c r="M572"/>
  <c r="L571"/>
  <c r="E571"/>
  <c r="M571"/>
  <c r="L570"/>
  <c r="E570"/>
  <c r="L569"/>
  <c r="Q129" i="15"/>
  <c r="E569" i="3"/>
  <c r="L568"/>
  <c r="E568"/>
  <c r="L567"/>
  <c r="E567"/>
  <c r="M567"/>
  <c r="L566"/>
  <c r="E566"/>
  <c r="L565"/>
  <c r="E565"/>
  <c r="L564"/>
  <c r="E564"/>
  <c r="L563"/>
  <c r="M563"/>
  <c r="E563"/>
  <c r="K562"/>
  <c r="J562"/>
  <c r="I562"/>
  <c r="H562"/>
  <c r="G562"/>
  <c r="F562"/>
  <c r="L561"/>
  <c r="E561"/>
  <c r="L560"/>
  <c r="M560"/>
  <c r="E560"/>
  <c r="L559"/>
  <c r="E559"/>
  <c r="L558"/>
  <c r="E558"/>
  <c r="L557"/>
  <c r="E557"/>
  <c r="L556"/>
  <c r="E556"/>
  <c r="L555"/>
  <c r="Q116" i="15"/>
  <c r="E555" i="3"/>
  <c r="M555"/>
  <c r="L554"/>
  <c r="E554"/>
  <c r="L553"/>
  <c r="E553"/>
  <c r="M553"/>
  <c r="L552"/>
  <c r="E552"/>
  <c r="L551"/>
  <c r="E551"/>
  <c r="M551"/>
  <c r="L550"/>
  <c r="E550"/>
  <c r="L549"/>
  <c r="M549"/>
  <c r="E549"/>
  <c r="L548"/>
  <c r="E548"/>
  <c r="L547"/>
  <c r="E547"/>
  <c r="L546"/>
  <c r="E546"/>
  <c r="L545"/>
  <c r="E545"/>
  <c r="L544"/>
  <c r="E544"/>
  <c r="L543"/>
  <c r="Q111" i="15"/>
  <c r="E543" i="3"/>
  <c r="P111" i="15"/>
  <c r="L542" i="3"/>
  <c r="E542"/>
  <c r="L541"/>
  <c r="E541"/>
  <c r="K540"/>
  <c r="J540"/>
  <c r="I540"/>
  <c r="H540"/>
  <c r="G540"/>
  <c r="F540"/>
  <c r="L539"/>
  <c r="E539"/>
  <c r="E537"/>
  <c r="M537"/>
  <c r="L538"/>
  <c r="L537"/>
  <c r="E538"/>
  <c r="E71" i="14"/>
  <c r="K537" i="3"/>
  <c r="J537"/>
  <c r="I537"/>
  <c r="H537"/>
  <c r="G537"/>
  <c r="F537"/>
  <c r="L536"/>
  <c r="E536"/>
  <c r="L535"/>
  <c r="E535"/>
  <c r="L534"/>
  <c r="E534"/>
  <c r="L533"/>
  <c r="E533"/>
  <c r="K532"/>
  <c r="I83" i="14"/>
  <c r="J532" i="3"/>
  <c r="H83" i="14"/>
  <c r="I532" i="3"/>
  <c r="G83" i="14"/>
  <c r="F83" s="1"/>
  <c r="H532" i="3"/>
  <c r="G532"/>
  <c r="F532"/>
  <c r="L531"/>
  <c r="E531"/>
  <c r="E82" i="14"/>
  <c r="L530" i="3"/>
  <c r="M530"/>
  <c r="E530"/>
  <c r="L529"/>
  <c r="E529"/>
  <c r="M529"/>
  <c r="L528"/>
  <c r="L527"/>
  <c r="E528"/>
  <c r="K527"/>
  <c r="I87" i="14"/>
  <c r="J527" i="3"/>
  <c r="H87" i="14"/>
  <c r="I527" i="3"/>
  <c r="G87" i="14"/>
  <c r="H527" i="3"/>
  <c r="G527"/>
  <c r="F527"/>
  <c r="L526"/>
  <c r="E526"/>
  <c r="L525"/>
  <c r="E525"/>
  <c r="L524"/>
  <c r="E524"/>
  <c r="L523"/>
  <c r="E523"/>
  <c r="L522"/>
  <c r="E522"/>
  <c r="L521"/>
  <c r="L520"/>
  <c r="Q122" i="15"/>
  <c r="E521" i="3"/>
  <c r="E520"/>
  <c r="K520"/>
  <c r="J520"/>
  <c r="I520"/>
  <c r="H520"/>
  <c r="G520"/>
  <c r="F520"/>
  <c r="F593"/>
  <c r="F442"/>
  <c r="L519"/>
  <c r="E519"/>
  <c r="L518"/>
  <c r="L517"/>
  <c r="E518"/>
  <c r="M518"/>
  <c r="K517"/>
  <c r="I86" i="14"/>
  <c r="J517" i="3"/>
  <c r="H86" i="14"/>
  <c r="I517" i="3"/>
  <c r="G86" i="14"/>
  <c r="H517" i="3"/>
  <c r="G517"/>
  <c r="F517"/>
  <c r="L516"/>
  <c r="E516"/>
  <c r="M516"/>
  <c r="L515"/>
  <c r="E515"/>
  <c r="M515"/>
  <c r="L514"/>
  <c r="E514"/>
  <c r="L513"/>
  <c r="E513"/>
  <c r="E512"/>
  <c r="P104" i="15"/>
  <c r="K512" i="3"/>
  <c r="J512"/>
  <c r="I512"/>
  <c r="H512"/>
  <c r="G512"/>
  <c r="F512"/>
  <c r="L511"/>
  <c r="M511"/>
  <c r="E511"/>
  <c r="L510"/>
  <c r="E510"/>
  <c r="E508"/>
  <c r="P103" i="15"/>
  <c r="L509" i="3"/>
  <c r="E509"/>
  <c r="K508"/>
  <c r="J508"/>
  <c r="I508"/>
  <c r="H508"/>
  <c r="G508"/>
  <c r="F508"/>
  <c r="L507"/>
  <c r="E507"/>
  <c r="L506"/>
  <c r="E506"/>
  <c r="L505"/>
  <c r="E505"/>
  <c r="L504"/>
  <c r="E504"/>
  <c r="L503"/>
  <c r="E503"/>
  <c r="L502"/>
  <c r="E502"/>
  <c r="L501"/>
  <c r="E501"/>
  <c r="L500"/>
  <c r="L499"/>
  <c r="E500"/>
  <c r="K499"/>
  <c r="I85" i="14"/>
  <c r="J499" i="3"/>
  <c r="I499"/>
  <c r="H499"/>
  <c r="G499"/>
  <c r="F499"/>
  <c r="L498"/>
  <c r="E498"/>
  <c r="E70" i="14"/>
  <c r="L497" i="3"/>
  <c r="E497"/>
  <c r="M497"/>
  <c r="L496"/>
  <c r="E496"/>
  <c r="L495"/>
  <c r="Q103" i="15"/>
  <c r="E495" i="3"/>
  <c r="L494"/>
  <c r="E494"/>
  <c r="K493"/>
  <c r="I69" i="14"/>
  <c r="J493" i="3"/>
  <c r="H69" i="14"/>
  <c r="I493" i="3"/>
  <c r="G69" i="14"/>
  <c r="H493" i="3"/>
  <c r="G493"/>
  <c r="F493"/>
  <c r="L492"/>
  <c r="E492"/>
  <c r="M492"/>
  <c r="L491"/>
  <c r="E491"/>
  <c r="L490"/>
  <c r="E490"/>
  <c r="L489"/>
  <c r="E489"/>
  <c r="L488"/>
  <c r="M488"/>
  <c r="E488"/>
  <c r="L487"/>
  <c r="E487"/>
  <c r="L486"/>
  <c r="M486"/>
  <c r="E486"/>
  <c r="L485"/>
  <c r="E485"/>
  <c r="L484"/>
  <c r="E484"/>
  <c r="L483"/>
  <c r="E483"/>
  <c r="L482"/>
  <c r="M482"/>
  <c r="E482"/>
  <c r="L481"/>
  <c r="E481"/>
  <c r="L480"/>
  <c r="E480"/>
  <c r="L479"/>
  <c r="E479"/>
  <c r="L478"/>
  <c r="E478"/>
  <c r="K477"/>
  <c r="J477"/>
  <c r="I477"/>
  <c r="H477"/>
  <c r="G477"/>
  <c r="F477"/>
  <c r="L476"/>
  <c r="E476"/>
  <c r="L475"/>
  <c r="L474"/>
  <c r="E475"/>
  <c r="K474"/>
  <c r="J474"/>
  <c r="I474"/>
  <c r="H474"/>
  <c r="G474"/>
  <c r="F474"/>
  <c r="L473"/>
  <c r="E473"/>
  <c r="P97" i="15"/>
  <c r="L472" i="3"/>
  <c r="E472"/>
  <c r="L471"/>
  <c r="Q93" i="15"/>
  <c r="E471" i="3"/>
  <c r="L470"/>
  <c r="E470"/>
  <c r="L469"/>
  <c r="E469"/>
  <c r="L468"/>
  <c r="E468"/>
  <c r="P92" i="15"/>
  <c r="K467" i="3"/>
  <c r="I78" i="14"/>
  <c r="J467" i="3"/>
  <c r="H78" i="14"/>
  <c r="I467" i="3"/>
  <c r="G78" i="14"/>
  <c r="H467" i="3"/>
  <c r="G467"/>
  <c r="F467"/>
  <c r="L466"/>
  <c r="E466"/>
  <c r="L465"/>
  <c r="L464"/>
  <c r="E465"/>
  <c r="K464"/>
  <c r="J464"/>
  <c r="I464"/>
  <c r="H464"/>
  <c r="G464"/>
  <c r="F464"/>
  <c r="L463"/>
  <c r="E463"/>
  <c r="L462"/>
  <c r="Q90" i="15"/>
  <c r="E462" i="3"/>
  <c r="K461"/>
  <c r="J461"/>
  <c r="I461"/>
  <c r="H461"/>
  <c r="H593"/>
  <c r="H442"/>
  <c r="G461"/>
  <c r="F461"/>
  <c r="L460"/>
  <c r="Q87" i="15"/>
  <c r="G87" s="1"/>
  <c r="N87" s="1"/>
  <c r="E460" i="3"/>
  <c r="P87" i="15"/>
  <c r="L459" i="3"/>
  <c r="E459"/>
  <c r="L458"/>
  <c r="E458"/>
  <c r="P86" i="15"/>
  <c r="K457" i="3"/>
  <c r="I74" i="14"/>
  <c r="J457" i="3"/>
  <c r="H74" i="14"/>
  <c r="I457" i="3"/>
  <c r="G74" i="14"/>
  <c r="H457" i="3"/>
  <c r="G457"/>
  <c r="F457"/>
  <c r="E452"/>
  <c r="F450"/>
  <c r="F447"/>
  <c r="E447"/>
  <c r="E436"/>
  <c r="F434"/>
  <c r="F431"/>
  <c r="E431"/>
  <c r="L424"/>
  <c r="E424"/>
  <c r="L423"/>
  <c r="L422"/>
  <c r="E423"/>
  <c r="E422"/>
  <c r="M422"/>
  <c r="K422"/>
  <c r="J422"/>
  <c r="H57" i="14"/>
  <c r="I422" i="3"/>
  <c r="G57" i="14"/>
  <c r="H422" i="3"/>
  <c r="G422"/>
  <c r="F422"/>
  <c r="F425"/>
  <c r="L421"/>
  <c r="E421"/>
  <c r="M421"/>
  <c r="L420"/>
  <c r="E420"/>
  <c r="M420"/>
  <c r="L419"/>
  <c r="E419"/>
  <c r="M419"/>
  <c r="L418"/>
  <c r="L425"/>
  <c r="Q79" i="15"/>
  <c r="G79"/>
  <c r="E418" i="3"/>
  <c r="L414"/>
  <c r="E414"/>
  <c r="L413"/>
  <c r="E413"/>
  <c r="L412"/>
  <c r="E412"/>
  <c r="L411"/>
  <c r="E411"/>
  <c r="L410"/>
  <c r="E410"/>
  <c r="L409"/>
  <c r="L408"/>
  <c r="E409"/>
  <c r="E408"/>
  <c r="K408"/>
  <c r="I60" i="14"/>
  <c r="J408" i="3"/>
  <c r="H60" i="14"/>
  <c r="I408" i="3"/>
  <c r="G60" i="14"/>
  <c r="H408" i="3"/>
  <c r="G408"/>
  <c r="F408"/>
  <c r="L407"/>
  <c r="E407"/>
  <c r="M407"/>
  <c r="L406"/>
  <c r="L405"/>
  <c r="E406"/>
  <c r="K405"/>
  <c r="J405"/>
  <c r="I405"/>
  <c r="H405"/>
  <c r="G405"/>
  <c r="F405"/>
  <c r="E405"/>
  <c r="M405"/>
  <c r="L404"/>
  <c r="E404"/>
  <c r="M404"/>
  <c r="L403"/>
  <c r="L402"/>
  <c r="E403"/>
  <c r="M403"/>
  <c r="K402"/>
  <c r="J402"/>
  <c r="I402"/>
  <c r="H402"/>
  <c r="G402"/>
  <c r="F402"/>
  <c r="L401"/>
  <c r="M401"/>
  <c r="E401"/>
  <c r="E58" i="14"/>
  <c r="L400" i="3"/>
  <c r="E400"/>
  <c r="L399"/>
  <c r="M399"/>
  <c r="E399"/>
  <c r="K398"/>
  <c r="J398"/>
  <c r="I398"/>
  <c r="H398"/>
  <c r="G398"/>
  <c r="F398"/>
  <c r="L397"/>
  <c r="L395"/>
  <c r="E397"/>
  <c r="L396"/>
  <c r="E396"/>
  <c r="K395"/>
  <c r="J395"/>
  <c r="I395"/>
  <c r="H395"/>
  <c r="G395"/>
  <c r="F395"/>
  <c r="L394"/>
  <c r="E394"/>
  <c r="L393"/>
  <c r="L392"/>
  <c r="E393"/>
  <c r="K392"/>
  <c r="J392"/>
  <c r="I392"/>
  <c r="H392"/>
  <c r="G392"/>
  <c r="F392"/>
  <c r="L391"/>
  <c r="E391"/>
  <c r="L390"/>
  <c r="E390"/>
  <c r="M390"/>
  <c r="L389"/>
  <c r="E389"/>
  <c r="L388"/>
  <c r="L387"/>
  <c r="E388"/>
  <c r="M388"/>
  <c r="K387"/>
  <c r="J387"/>
  <c r="I387"/>
  <c r="H387"/>
  <c r="G387"/>
  <c r="F387"/>
  <c r="L386"/>
  <c r="E386"/>
  <c r="L385"/>
  <c r="L384"/>
  <c r="E385"/>
  <c r="M385"/>
  <c r="K384"/>
  <c r="J384"/>
  <c r="I384"/>
  <c r="H384"/>
  <c r="G384"/>
  <c r="F384"/>
  <c r="L383"/>
  <c r="E383"/>
  <c r="L382"/>
  <c r="M382"/>
  <c r="E382"/>
  <c r="L381"/>
  <c r="E381"/>
  <c r="E379"/>
  <c r="L380"/>
  <c r="E380"/>
  <c r="K379"/>
  <c r="J379"/>
  <c r="I379"/>
  <c r="H379"/>
  <c r="H415"/>
  <c r="G379"/>
  <c r="F379"/>
  <c r="L378"/>
  <c r="E378"/>
  <c r="M378"/>
  <c r="L377"/>
  <c r="E377"/>
  <c r="M377"/>
  <c r="L376"/>
  <c r="E376"/>
  <c r="M376"/>
  <c r="L375"/>
  <c r="M375"/>
  <c r="E375"/>
  <c r="L374"/>
  <c r="E374"/>
  <c r="M374"/>
  <c r="L373"/>
  <c r="E373"/>
  <c r="M373"/>
  <c r="L372"/>
  <c r="E372"/>
  <c r="M372"/>
  <c r="K371"/>
  <c r="J371"/>
  <c r="I371"/>
  <c r="H371"/>
  <c r="G371"/>
  <c r="F371"/>
  <c r="L370"/>
  <c r="E370"/>
  <c r="M370"/>
  <c r="L369"/>
  <c r="E369"/>
  <c r="M369"/>
  <c r="L368"/>
  <c r="M368"/>
  <c r="E368"/>
  <c r="L367"/>
  <c r="E367"/>
  <c r="L366"/>
  <c r="E366"/>
  <c r="L365"/>
  <c r="E365"/>
  <c r="M365"/>
  <c r="L364"/>
  <c r="E364"/>
  <c r="E357"/>
  <c r="L363"/>
  <c r="E363"/>
  <c r="M363"/>
  <c r="L362"/>
  <c r="E362"/>
  <c r="L361"/>
  <c r="E361"/>
  <c r="M361"/>
  <c r="L360"/>
  <c r="E360"/>
  <c r="L359"/>
  <c r="M359"/>
  <c r="E359"/>
  <c r="L358"/>
  <c r="E358"/>
  <c r="K357"/>
  <c r="J357"/>
  <c r="I357"/>
  <c r="H357"/>
  <c r="G357"/>
  <c r="F357"/>
  <c r="E351"/>
  <c r="F349"/>
  <c r="F346"/>
  <c r="E346"/>
  <c r="E180"/>
  <c r="F178"/>
  <c r="F175"/>
  <c r="E175"/>
  <c r="L167"/>
  <c r="E167"/>
  <c r="L166"/>
  <c r="E166"/>
  <c r="L165"/>
  <c r="E165"/>
  <c r="L164"/>
  <c r="E164"/>
  <c r="M164"/>
  <c r="L163"/>
  <c r="E163"/>
  <c r="L162"/>
  <c r="E162"/>
  <c r="L161"/>
  <c r="E161"/>
  <c r="L160"/>
  <c r="E160"/>
  <c r="M160"/>
  <c r="K159"/>
  <c r="J159"/>
  <c r="I159"/>
  <c r="H159"/>
  <c r="G159"/>
  <c r="F159"/>
  <c r="L158"/>
  <c r="E158"/>
  <c r="M158"/>
  <c r="L157"/>
  <c r="E157"/>
  <c r="M157"/>
  <c r="L156"/>
  <c r="E156"/>
  <c r="L155"/>
  <c r="E155"/>
  <c r="M155"/>
  <c r="L154"/>
  <c r="E154"/>
  <c r="M154"/>
  <c r="L153"/>
  <c r="E153"/>
  <c r="M153"/>
  <c r="L152"/>
  <c r="E152"/>
  <c r="L151"/>
  <c r="E151"/>
  <c r="K150"/>
  <c r="J150"/>
  <c r="I150"/>
  <c r="H150"/>
  <c r="G150"/>
  <c r="F150"/>
  <c r="L149"/>
  <c r="E149"/>
  <c r="L148"/>
  <c r="E148"/>
  <c r="M148"/>
  <c r="L147"/>
  <c r="E147"/>
  <c r="L146"/>
  <c r="E146"/>
  <c r="M146"/>
  <c r="L145"/>
  <c r="E145"/>
  <c r="M145"/>
  <c r="L144"/>
  <c r="Q42" i="15"/>
  <c r="E144" i="3"/>
  <c r="L143"/>
  <c r="E143"/>
  <c r="L142"/>
  <c r="E142"/>
  <c r="K141"/>
  <c r="I37" i="14"/>
  <c r="J141" i="3"/>
  <c r="H37" i="14"/>
  <c r="I141" i="3"/>
  <c r="G37" i="14"/>
  <c r="H141" i="3"/>
  <c r="G141"/>
  <c r="F141"/>
  <c r="L140"/>
  <c r="E140"/>
  <c r="L139"/>
  <c r="L138"/>
  <c r="M138"/>
  <c r="E139"/>
  <c r="K138"/>
  <c r="I36" i="14"/>
  <c r="J138" i="3"/>
  <c r="H36" i="14"/>
  <c r="I138" i="3"/>
  <c r="G36" i="14"/>
  <c r="H138" i="3"/>
  <c r="G138"/>
  <c r="F138"/>
  <c r="L137"/>
  <c r="E137"/>
  <c r="L136"/>
  <c r="E136"/>
  <c r="P18" i="15"/>
  <c r="L135" i="3"/>
  <c r="E135"/>
  <c r="L134"/>
  <c r="Q24" i="15"/>
  <c r="E134" i="3"/>
  <c r="P24" i="15"/>
  <c r="L133" i="3"/>
  <c r="E133"/>
  <c r="L132"/>
  <c r="E132"/>
  <c r="M132"/>
  <c r="L131"/>
  <c r="E131"/>
  <c r="L130"/>
  <c r="E130"/>
  <c r="L129"/>
  <c r="M129"/>
  <c r="E129"/>
  <c r="L128"/>
  <c r="E128"/>
  <c r="L127"/>
  <c r="M127"/>
  <c r="E127"/>
  <c r="L126"/>
  <c r="E126"/>
  <c r="L125"/>
  <c r="E125"/>
  <c r="K124"/>
  <c r="I33" i="14"/>
  <c r="J124" i="3"/>
  <c r="H33" i="14"/>
  <c r="I124" i="3"/>
  <c r="G33" i="14"/>
  <c r="F33" s="1"/>
  <c r="H124" i="3"/>
  <c r="G124"/>
  <c r="F124"/>
  <c r="L123"/>
  <c r="Q37" i="15"/>
  <c r="E123" i="3"/>
  <c r="L122"/>
  <c r="Q36" i="15"/>
  <c r="E122" i="3"/>
  <c r="L121"/>
  <c r="E121"/>
  <c r="K120"/>
  <c r="J120"/>
  <c r="H32" i="14"/>
  <c r="I120" i="3"/>
  <c r="H120"/>
  <c r="G120"/>
  <c r="F120"/>
  <c r="L119"/>
  <c r="E119"/>
  <c r="L118"/>
  <c r="E118"/>
  <c r="L117"/>
  <c r="E117"/>
  <c r="M117"/>
  <c r="L116"/>
  <c r="Q39" i="15"/>
  <c r="E116" i="3"/>
  <c r="L115"/>
  <c r="E115"/>
  <c r="L114"/>
  <c r="E114"/>
  <c r="L113"/>
  <c r="E113"/>
  <c r="K112"/>
  <c r="J112"/>
  <c r="I112"/>
  <c r="G32" i="14"/>
  <c r="H112" i="3"/>
  <c r="G112"/>
  <c r="F112"/>
  <c r="L111"/>
  <c r="E111"/>
  <c r="L110"/>
  <c r="E110"/>
  <c r="L109"/>
  <c r="E109"/>
  <c r="K108"/>
  <c r="I31" i="14"/>
  <c r="J108" i="3"/>
  <c r="H31" i="14"/>
  <c r="I108" i="3"/>
  <c r="H108"/>
  <c r="G108"/>
  <c r="F108"/>
  <c r="L107"/>
  <c r="M107"/>
  <c r="E107"/>
  <c r="L106"/>
  <c r="M106"/>
  <c r="E106"/>
  <c r="L105"/>
  <c r="E105"/>
  <c r="L104"/>
  <c r="E104"/>
  <c r="L103"/>
  <c r="E103"/>
  <c r="L102"/>
  <c r="E102"/>
  <c r="M102"/>
  <c r="L101"/>
  <c r="E101"/>
  <c r="M101"/>
  <c r="L100"/>
  <c r="E100"/>
  <c r="M100"/>
  <c r="L99"/>
  <c r="E99"/>
  <c r="M99"/>
  <c r="L98"/>
  <c r="E98"/>
  <c r="M98"/>
  <c r="L97"/>
  <c r="E97"/>
  <c r="L96"/>
  <c r="E96"/>
  <c r="L95"/>
  <c r="M95"/>
  <c r="E95"/>
  <c r="K94"/>
  <c r="J94"/>
  <c r="I94"/>
  <c r="G30" i="14"/>
  <c r="H94" i="3"/>
  <c r="G94"/>
  <c r="F94"/>
  <c r="L93"/>
  <c r="M93"/>
  <c r="E93"/>
  <c r="L92"/>
  <c r="E92"/>
  <c r="L91"/>
  <c r="E91"/>
  <c r="E90"/>
  <c r="K90"/>
  <c r="I30" i="14"/>
  <c r="I90" i="3"/>
  <c r="H90"/>
  <c r="F90"/>
  <c r="L89"/>
  <c r="E89"/>
  <c r="L88"/>
  <c r="E88"/>
  <c r="L87"/>
  <c r="M87"/>
  <c r="E87"/>
  <c r="L86"/>
  <c r="M86"/>
  <c r="E86"/>
  <c r="L85"/>
  <c r="M85"/>
  <c r="E85"/>
  <c r="L84"/>
  <c r="E84"/>
  <c r="L83"/>
  <c r="E83"/>
  <c r="L82"/>
  <c r="E82"/>
  <c r="M82"/>
  <c r="L81"/>
  <c r="E81"/>
  <c r="M81"/>
  <c r="L80"/>
  <c r="Q17" i="15"/>
  <c r="G17" s="1"/>
  <c r="N17" s="1"/>
  <c r="E80" i="3"/>
  <c r="L79"/>
  <c r="E79"/>
  <c r="L78"/>
  <c r="Q16" i="15"/>
  <c r="E78" i="3"/>
  <c r="L77"/>
  <c r="E77"/>
  <c r="L76"/>
  <c r="E76"/>
  <c r="K75"/>
  <c r="I26" i="14"/>
  <c r="J75" i="3"/>
  <c r="H26" i="14"/>
  <c r="H25" s="1"/>
  <c r="I75" i="3"/>
  <c r="G26" i="14"/>
  <c r="F26" s="1"/>
  <c r="H75" i="3"/>
  <c r="G75"/>
  <c r="F75"/>
  <c r="L74"/>
  <c r="E74"/>
  <c r="M74"/>
  <c r="L73"/>
  <c r="M73"/>
  <c r="E73"/>
  <c r="L72"/>
  <c r="M72"/>
  <c r="E72"/>
  <c r="L71"/>
  <c r="M71"/>
  <c r="E71"/>
  <c r="L70"/>
  <c r="M70"/>
  <c r="E70"/>
  <c r="L69"/>
  <c r="E69"/>
  <c r="M69"/>
  <c r="L68"/>
  <c r="M68"/>
  <c r="E68"/>
  <c r="L67"/>
  <c r="E67"/>
  <c r="L66"/>
  <c r="E66"/>
  <c r="K65"/>
  <c r="J65"/>
  <c r="I65"/>
  <c r="H65"/>
  <c r="G65"/>
  <c r="F65"/>
  <c r="L64"/>
  <c r="E64"/>
  <c r="L63"/>
  <c r="E63"/>
  <c r="L62"/>
  <c r="M62"/>
  <c r="E62"/>
  <c r="K61"/>
  <c r="J61"/>
  <c r="I61"/>
  <c r="H61"/>
  <c r="G61"/>
  <c r="F61"/>
  <c r="L60"/>
  <c r="M60"/>
  <c r="E60"/>
  <c r="L59"/>
  <c r="L58"/>
  <c r="M58"/>
  <c r="E59"/>
  <c r="K58"/>
  <c r="J58"/>
  <c r="I58"/>
  <c r="I168"/>
  <c r="H58"/>
  <c r="G58"/>
  <c r="F58"/>
  <c r="L57"/>
  <c r="E57"/>
  <c r="L56"/>
  <c r="E56"/>
  <c r="M56"/>
  <c r="L55"/>
  <c r="E55"/>
  <c r="E52"/>
  <c r="L54"/>
  <c r="E54"/>
  <c r="L53"/>
  <c r="M53"/>
  <c r="E53"/>
  <c r="K52"/>
  <c r="J52"/>
  <c r="I52"/>
  <c r="H52"/>
  <c r="G52"/>
  <c r="F52"/>
  <c r="L51"/>
  <c r="M51"/>
  <c r="E51"/>
  <c r="L50"/>
  <c r="E50"/>
  <c r="M50"/>
  <c r="L49"/>
  <c r="E49"/>
  <c r="L48"/>
  <c r="E48"/>
  <c r="M48"/>
  <c r="K47"/>
  <c r="J47"/>
  <c r="I47"/>
  <c r="H47"/>
  <c r="G47"/>
  <c r="F47"/>
  <c r="L46"/>
  <c r="M46"/>
  <c r="E46"/>
  <c r="L45"/>
  <c r="E45"/>
  <c r="L44"/>
  <c r="L39"/>
  <c r="E44"/>
  <c r="L43"/>
  <c r="E43"/>
  <c r="M43"/>
  <c r="L42"/>
  <c r="E42"/>
  <c r="L41"/>
  <c r="E41"/>
  <c r="M41"/>
  <c r="L40"/>
  <c r="E40"/>
  <c r="M40"/>
  <c r="K39"/>
  <c r="J39"/>
  <c r="I39"/>
  <c r="H39"/>
  <c r="G39"/>
  <c r="F39"/>
  <c r="L38"/>
  <c r="E38"/>
  <c r="L37"/>
  <c r="E37"/>
  <c r="L36"/>
  <c r="E36"/>
  <c r="M36"/>
  <c r="L35"/>
  <c r="M35"/>
  <c r="E35"/>
  <c r="L34"/>
  <c r="E34"/>
  <c r="K33"/>
  <c r="J33"/>
  <c r="I33"/>
  <c r="H33"/>
  <c r="G33"/>
  <c r="G168"/>
  <c r="F33"/>
  <c r="L32"/>
  <c r="E32"/>
  <c r="M32"/>
  <c r="L31"/>
  <c r="E31"/>
  <c r="M31"/>
  <c r="L30"/>
  <c r="E30"/>
  <c r="M30"/>
  <c r="L29"/>
  <c r="E29"/>
  <c r="K28"/>
  <c r="J28"/>
  <c r="I28"/>
  <c r="H28"/>
  <c r="G28"/>
  <c r="F28"/>
  <c r="L27"/>
  <c r="M27"/>
  <c r="E27"/>
  <c r="L26"/>
  <c r="M26"/>
  <c r="E26"/>
  <c r="L24"/>
  <c r="E24"/>
  <c r="L23"/>
  <c r="L22"/>
  <c r="E23"/>
  <c r="F15"/>
  <c r="B448"/>
  <c r="B447"/>
  <c r="B435"/>
  <c r="B432"/>
  <c r="B431"/>
  <c r="B350"/>
  <c r="B347"/>
  <c r="B346"/>
  <c r="B179"/>
  <c r="B176"/>
  <c r="B175"/>
  <c r="M603"/>
  <c r="M29"/>
  <c r="M115"/>
  <c r="M131"/>
  <c r="M140"/>
  <c r="M152"/>
  <c r="M156"/>
  <c r="M162"/>
  <c r="M165"/>
  <c r="M166"/>
  <c r="M298"/>
  <c r="M299"/>
  <c r="M300"/>
  <c r="M358"/>
  <c r="M360"/>
  <c r="M362"/>
  <c r="M364"/>
  <c r="M366"/>
  <c r="M380"/>
  <c r="M383"/>
  <c r="M391"/>
  <c r="M406"/>
  <c r="M410"/>
  <c r="M411"/>
  <c r="M412"/>
  <c r="M413"/>
  <c r="M414"/>
  <c r="M416"/>
  <c r="M417"/>
  <c r="M418"/>
  <c r="M424"/>
  <c r="M458"/>
  <c r="M466"/>
  <c r="M468"/>
  <c r="M470"/>
  <c r="M471"/>
  <c r="M473"/>
  <c r="M476"/>
  <c r="M478"/>
  <c r="M480"/>
  <c r="M481"/>
  <c r="M483"/>
  <c r="M485"/>
  <c r="M487"/>
  <c r="M489"/>
  <c r="M490"/>
  <c r="M491"/>
  <c r="M498"/>
  <c r="M500"/>
  <c r="M502"/>
  <c r="M503"/>
  <c r="M504"/>
  <c r="M505"/>
  <c r="M506"/>
  <c r="M507"/>
  <c r="M519"/>
  <c r="M522"/>
  <c r="M523"/>
  <c r="M524"/>
  <c r="M525"/>
  <c r="M526"/>
  <c r="M528"/>
  <c r="M531"/>
  <c r="M534"/>
  <c r="M535"/>
  <c r="M536"/>
  <c r="M538"/>
  <c r="M539"/>
  <c r="M543"/>
  <c r="M544"/>
  <c r="M546"/>
  <c r="M548"/>
  <c r="M550"/>
  <c r="M552"/>
  <c r="M554"/>
  <c r="M557"/>
  <c r="M559"/>
  <c r="M561"/>
  <c r="M564"/>
  <c r="M566"/>
  <c r="M568"/>
  <c r="M575"/>
  <c r="M577"/>
  <c r="M578"/>
  <c r="M579"/>
  <c r="M580"/>
  <c r="M581"/>
  <c r="M589"/>
  <c r="M591"/>
  <c r="M541"/>
  <c r="M533"/>
  <c r="M521"/>
  <c r="M513"/>
  <c r="M501"/>
  <c r="M495"/>
  <c r="M479"/>
  <c r="M469"/>
  <c r="M463"/>
  <c r="M459"/>
  <c r="M409"/>
  <c r="M92"/>
  <c r="G425"/>
  <c r="H425"/>
  <c r="I425"/>
  <c r="J425"/>
  <c r="T41" i="11"/>
  <c r="N146"/>
  <c r="R146"/>
  <c r="T110"/>
  <c r="S30"/>
  <c r="L66"/>
  <c r="T66"/>
  <c r="S70"/>
  <c r="L102"/>
  <c r="T102"/>
  <c r="S39"/>
  <c r="T40"/>
  <c r="S66"/>
  <c r="T72"/>
  <c r="L70"/>
  <c r="T70"/>
  <c r="S76"/>
  <c r="S109"/>
  <c r="T135"/>
  <c r="T32"/>
  <c r="L30"/>
  <c r="P146"/>
  <c r="T86"/>
  <c r="T117"/>
  <c r="L116"/>
  <c r="T116"/>
  <c r="S120"/>
  <c r="T123"/>
  <c r="L120"/>
  <c r="T120"/>
  <c r="S137"/>
  <c r="T30"/>
  <c r="H55" i="14"/>
  <c r="P91" i="15"/>
  <c r="F91"/>
  <c r="E77" i="14"/>
  <c r="P107" i="15"/>
  <c r="E67" i="14"/>
  <c r="P108" i="15"/>
  <c r="E68" i="14"/>
  <c r="P128" i="15"/>
  <c r="F128" s="1"/>
  <c r="E90" i="14"/>
  <c r="M45" i="3"/>
  <c r="L28"/>
  <c r="M28"/>
  <c r="K425"/>
  <c r="L47"/>
  <c r="M114"/>
  <c r="L461"/>
  <c r="E493"/>
  <c r="G85" i="14"/>
  <c r="E457" i="3"/>
  <c r="E74" i="14"/>
  <c r="M77" i="3"/>
  <c r="L92" i="11"/>
  <c r="T92"/>
  <c r="E57" i="14"/>
  <c r="E69"/>
  <c r="M509" i="3"/>
  <c r="L508"/>
  <c r="Q128" i="15"/>
  <c r="G128" s="1"/>
  <c r="N128" s="1"/>
  <c r="M576" i="3"/>
  <c r="E94" i="14"/>
  <c r="E587" i="3"/>
  <c r="E93" i="14"/>
  <c r="T129" i="11"/>
  <c r="L128"/>
  <c r="T128"/>
  <c r="T134"/>
  <c r="L132"/>
  <c r="T132"/>
  <c r="G31" i="14"/>
  <c r="M135" i="3"/>
  <c r="M367"/>
  <c r="M394"/>
  <c r="Q2" i="15"/>
  <c r="M37" i="3"/>
  <c r="E61"/>
  <c r="H30" i="14"/>
  <c r="Q21" i="15"/>
  <c r="M113" i="3"/>
  <c r="E138"/>
  <c r="M139"/>
  <c r="M386"/>
  <c r="E384"/>
  <c r="M384"/>
  <c r="M400"/>
  <c r="E398"/>
  <c r="F351"/>
  <c r="F452"/>
  <c r="M423"/>
  <c r="M389"/>
  <c r="E387"/>
  <c r="H85" i="14"/>
  <c r="H84" s="1"/>
  <c r="M79" i="3"/>
  <c r="L379"/>
  <c r="M379"/>
  <c r="E582"/>
  <c r="M584"/>
  <c r="Q26" i="15"/>
  <c r="G26"/>
  <c r="P37"/>
  <c r="M123" i="3"/>
  <c r="Q92" i="15"/>
  <c r="G92"/>
  <c r="L467" i="3"/>
  <c r="E81" i="14"/>
  <c r="T138" i="11"/>
  <c r="L137"/>
  <c r="T137"/>
  <c r="M136" i="3"/>
  <c r="J415"/>
  <c r="L532"/>
  <c r="Q15" i="15"/>
  <c r="G15"/>
  <c r="N15" s="1"/>
  <c r="G55" i="14"/>
  <c r="H56"/>
  <c r="M381" i="3"/>
  <c r="E517"/>
  <c r="M517"/>
  <c r="E527"/>
  <c r="M146" i="11"/>
  <c r="L33"/>
  <c r="T33"/>
  <c r="T35"/>
  <c r="Q86" i="15"/>
  <c r="L457" i="3"/>
  <c r="Q96" i="15"/>
  <c r="M387" i="3"/>
  <c r="P44" i="15"/>
  <c r="E36" i="14"/>
  <c r="L86" i="15"/>
  <c r="J16"/>
  <c r="J43"/>
  <c r="I17"/>
  <c r="J96"/>
  <c r="L104"/>
  <c r="J86"/>
  <c r="J123"/>
  <c r="J14"/>
  <c r="L107"/>
  <c r="F15" i="14"/>
  <c r="F180" i="3"/>
  <c r="F436"/>
  <c r="F104" i="15"/>
  <c r="M510" i="3"/>
  <c r="M508"/>
  <c r="M460"/>
  <c r="E371"/>
  <c r="Q9" i="15"/>
  <c r="M574" i="3"/>
  <c r="P127" i="15"/>
  <c r="F127" s="1"/>
  <c r="M569" i="3"/>
  <c r="E89" i="14"/>
  <c r="E88"/>
  <c r="F88"/>
  <c r="M76" i="3"/>
  <c r="E27" i="14"/>
  <c r="M54" i="3"/>
  <c r="N9" i="15"/>
  <c r="J9"/>
  <c r="L9"/>
  <c r="S146" i="11"/>
  <c r="T83"/>
  <c r="S48"/>
  <c r="L39"/>
  <c r="T39"/>
  <c r="L48"/>
  <c r="T48"/>
  <c r="L76"/>
  <c r="T76"/>
  <c r="I96" i="15"/>
  <c r="I98" s="1"/>
  <c r="J108"/>
  <c r="L116"/>
  <c r="J64"/>
  <c r="L73"/>
  <c r="I61"/>
  <c r="J97"/>
  <c r="L68"/>
  <c r="I91"/>
  <c r="I94" s="1"/>
  <c r="I90"/>
  <c r="J17"/>
  <c r="J44"/>
  <c r="L69"/>
  <c r="I121"/>
  <c r="I125" s="1"/>
  <c r="J54"/>
  <c r="L26"/>
  <c r="U146" i="11"/>
  <c r="B434" i="3"/>
  <c r="B178"/>
  <c r="B450"/>
  <c r="B13" i="14"/>
  <c r="M97" i="3"/>
  <c r="L112"/>
  <c r="M137"/>
  <c r="I75" i="14"/>
  <c r="M49" i="3"/>
  <c r="P41" i="15"/>
  <c r="F41" s="1"/>
  <c r="M64" i="3"/>
  <c r="E58"/>
  <c r="F28" i="14"/>
  <c r="E159" i="3"/>
  <c r="M84"/>
  <c r="F29" i="14"/>
  <c r="L127" i="15"/>
  <c r="L93"/>
  <c r="L39"/>
  <c r="I19"/>
  <c r="G36"/>
  <c r="J58"/>
  <c r="J60"/>
  <c r="L79"/>
  <c r="I115"/>
  <c r="I117" s="1"/>
  <c r="J59"/>
  <c r="J52"/>
  <c r="J34"/>
  <c r="J121"/>
  <c r="J125" s="1"/>
  <c r="J78"/>
  <c r="I107"/>
  <c r="I109" s="1"/>
  <c r="J37"/>
  <c r="J115"/>
  <c r="J19"/>
  <c r="I92"/>
  <c r="L91"/>
  <c r="J41"/>
  <c r="J45" s="1"/>
  <c r="J90"/>
  <c r="L50"/>
  <c r="L55" s="1"/>
  <c r="M144" i="3"/>
  <c r="I53" i="15"/>
  <c r="J68"/>
  <c r="M163" i="3"/>
  <c r="M167"/>
  <c r="F87" i="15"/>
  <c r="F58" i="14"/>
  <c r="F18" i="15"/>
  <c r="L42"/>
  <c r="L37"/>
  <c r="L60"/>
  <c r="I104"/>
  <c r="J107"/>
  <c r="J109" s="1"/>
  <c r="I65"/>
  <c r="J21"/>
  <c r="L20"/>
  <c r="J42"/>
  <c r="J39"/>
  <c r="J128"/>
  <c r="J104"/>
  <c r="G16"/>
  <c r="L59"/>
  <c r="F111"/>
  <c r="F113" s="1"/>
  <c r="L96"/>
  <c r="G24"/>
  <c r="F92"/>
  <c r="J116"/>
  <c r="J117" s="1"/>
  <c r="L112"/>
  <c r="I103"/>
  <c r="I105" s="1"/>
  <c r="L61"/>
  <c r="L97"/>
  <c r="L98" s="1"/>
  <c r="L108"/>
  <c r="L109" s="1"/>
  <c r="I35"/>
  <c r="G42"/>
  <c r="N42"/>
  <c r="L21"/>
  <c r="J25"/>
  <c r="E124" i="3"/>
  <c r="J57" i="15"/>
  <c r="J62"/>
  <c r="M42" i="3"/>
  <c r="E75"/>
  <c r="E26" i="14"/>
  <c r="I41" i="15"/>
  <c r="I45" s="1"/>
  <c r="I68"/>
  <c r="L72"/>
  <c r="L74" s="1"/>
  <c r="I87"/>
  <c r="L87"/>
  <c r="L88"/>
  <c r="L100" s="1"/>
  <c r="I123"/>
  <c r="J24"/>
  <c r="J27" s="1"/>
  <c r="J47" s="1"/>
  <c r="I64"/>
  <c r="L25"/>
  <c r="I44"/>
  <c r="I52"/>
  <c r="L122"/>
  <c r="L52"/>
  <c r="L15"/>
  <c r="J65"/>
  <c r="J66"/>
  <c r="I78"/>
  <c r="L57"/>
  <c r="J93"/>
  <c r="J79"/>
  <c r="J80" s="1"/>
  <c r="J53"/>
  <c r="I73"/>
  <c r="L78"/>
  <c r="L80"/>
  <c r="M134" i="3"/>
  <c r="M116"/>
  <c r="M128"/>
  <c r="M149"/>
  <c r="F67" i="14"/>
  <c r="F37" i="15"/>
  <c r="J129"/>
  <c r="I59"/>
  <c r="I60"/>
  <c r="J35"/>
  <c r="L92"/>
  <c r="I36"/>
  <c r="J20"/>
  <c r="I72"/>
  <c r="I74" s="1"/>
  <c r="G93"/>
  <c r="N93" s="1"/>
  <c r="I57"/>
  <c r="L24"/>
  <c r="L27" s="1"/>
  <c r="L65"/>
  <c r="I50"/>
  <c r="I55" s="1"/>
  <c r="L128"/>
  <c r="L58"/>
  <c r="I79"/>
  <c r="I80"/>
  <c r="L54"/>
  <c r="G37"/>
  <c r="N37" s="1"/>
  <c r="L150" i="3"/>
  <c r="J26" i="15"/>
  <c r="N26" s="1"/>
  <c r="I111"/>
  <c r="I113" s="1"/>
  <c r="L129"/>
  <c r="L130"/>
  <c r="J103"/>
  <c r="J105"/>
  <c r="L121"/>
  <c r="I86"/>
  <c r="I88" s="1"/>
  <c r="I100" s="1"/>
  <c r="I37"/>
  <c r="L44"/>
  <c r="I54"/>
  <c r="J15"/>
  <c r="L115"/>
  <c r="L117"/>
  <c r="J92"/>
  <c r="L19"/>
  <c r="L51"/>
  <c r="J87"/>
  <c r="J88" s="1"/>
  <c r="I122"/>
  <c r="I127"/>
  <c r="G111"/>
  <c r="I97"/>
  <c r="I58"/>
  <c r="I62" s="1"/>
  <c r="I112"/>
  <c r="L35"/>
  <c r="J18"/>
  <c r="J72"/>
  <c r="L36"/>
  <c r="N36"/>
  <c r="F44"/>
  <c r="L53"/>
  <c r="G116"/>
  <c r="M34" i="3"/>
  <c r="M88"/>
  <c r="M96"/>
  <c r="M104"/>
  <c r="M119"/>
  <c r="M143"/>
  <c r="I108" i="15"/>
  <c r="L17"/>
  <c r="L41"/>
  <c r="L45" s="1"/>
  <c r="L34"/>
  <c r="F24"/>
  <c r="F27" s="1"/>
  <c r="I26"/>
  <c r="L103"/>
  <c r="L105" s="1"/>
  <c r="L119" s="1"/>
  <c r="I20"/>
  <c r="I25"/>
  <c r="I34"/>
  <c r="J112"/>
  <c r="L43"/>
  <c r="J122"/>
  <c r="L13"/>
  <c r="L22" s="1"/>
  <c r="L47" s="1"/>
  <c r="I39"/>
  <c r="J111"/>
  <c r="N111" s="1"/>
  <c r="I93"/>
  <c r="J51"/>
  <c r="I16"/>
  <c r="F107"/>
  <c r="F109" s="1"/>
  <c r="J61"/>
  <c r="I21"/>
  <c r="L64"/>
  <c r="I15"/>
  <c r="G21"/>
  <c r="N21"/>
  <c r="E28" i="3"/>
  <c r="E28" i="14"/>
  <c r="Q18" i="15"/>
  <c r="G18"/>
  <c r="F78" i="14"/>
  <c r="G122" i="15"/>
  <c r="N122" s="1"/>
  <c r="I43"/>
  <c r="G39"/>
  <c r="N39" s="1"/>
  <c r="F108"/>
  <c r="F103"/>
  <c r="I69"/>
  <c r="I70"/>
  <c r="I128"/>
  <c r="G86"/>
  <c r="N86" s="1"/>
  <c r="N88" s="1"/>
  <c r="J13"/>
  <c r="J36"/>
  <c r="L18"/>
  <c r="J73"/>
  <c r="L16"/>
  <c r="L14"/>
  <c r="I18"/>
  <c r="F97"/>
  <c r="I116"/>
  <c r="L90"/>
  <c r="L94"/>
  <c r="I24"/>
  <c r="I27" s="1"/>
  <c r="L111"/>
  <c r="L113"/>
  <c r="I51"/>
  <c r="I14"/>
  <c r="I13"/>
  <c r="I22"/>
  <c r="I47" s="1"/>
  <c r="J127"/>
  <c r="J130" s="1"/>
  <c r="I42"/>
  <c r="J50"/>
  <c r="I129"/>
  <c r="I130"/>
  <c r="E47" i="3"/>
  <c r="M47"/>
  <c r="J69" i="15"/>
  <c r="J70"/>
  <c r="P16"/>
  <c r="F16" s="1"/>
  <c r="M66" i="3"/>
  <c r="M89"/>
  <c r="M105"/>
  <c r="M130"/>
  <c r="F37" i="14"/>
  <c r="F74"/>
  <c r="F86" i="15"/>
  <c r="F88" s="1"/>
  <c r="N116"/>
  <c r="L70"/>
  <c r="F82" i="14"/>
  <c r="B344" i="3"/>
  <c r="F80" i="14"/>
  <c r="F90"/>
  <c r="F94"/>
  <c r="B173" i="3"/>
  <c r="P109" i="15"/>
  <c r="F76" i="14"/>
  <c r="B445" i="3"/>
  <c r="P88" i="15"/>
  <c r="F27" i="14"/>
  <c r="J98" i="15"/>
  <c r="F36" i="14"/>
  <c r="F81"/>
  <c r="I32"/>
  <c r="F32" s="1"/>
  <c r="G96" i="15"/>
  <c r="M457" i="3"/>
  <c r="M67"/>
  <c r="L65"/>
  <c r="P19" i="15"/>
  <c r="F19"/>
  <c r="Q43"/>
  <c r="G43"/>
  <c r="N43" s="1"/>
  <c r="M126" i="3"/>
  <c r="P25" i="15"/>
  <c r="F25"/>
  <c r="M38" i="3"/>
  <c r="E33"/>
  <c r="F60" i="14"/>
  <c r="I84"/>
  <c r="M59" i="3"/>
  <c r="P17" i="15"/>
  <c r="F17"/>
  <c r="M80" i="3"/>
  <c r="E29" i="14"/>
  <c r="Q44" i="15"/>
  <c r="G44"/>
  <c r="N44" s="1"/>
  <c r="M408" i="3"/>
  <c r="E60" i="14"/>
  <c r="M24" i="3"/>
  <c r="P26" i="15"/>
  <c r="F26"/>
  <c r="M109" i="3"/>
  <c r="E150"/>
  <c r="M150"/>
  <c r="M151"/>
  <c r="E499"/>
  <c r="E85" i="14"/>
  <c r="P112" i="15"/>
  <c r="F112"/>
  <c r="Q107"/>
  <c r="G107" s="1"/>
  <c r="L398" i="3"/>
  <c r="Q112" i="15"/>
  <c r="Q113" s="1"/>
  <c r="Q119" s="1"/>
  <c r="E402" i="3"/>
  <c r="M402"/>
  <c r="P42" i="15"/>
  <c r="E477" i="3"/>
  <c r="L146" i="11"/>
  <c r="T28"/>
  <c r="J22" i="15"/>
  <c r="L66"/>
  <c r="J74"/>
  <c r="E33" i="14"/>
  <c r="L62" i="15"/>
  <c r="N92"/>
  <c r="N16"/>
  <c r="J113"/>
  <c r="N18"/>
  <c r="P27"/>
  <c r="F42"/>
  <c r="T26" i="11"/>
  <c r="T13"/>
  <c r="T147"/>
  <c r="P113" i="15"/>
  <c r="G112"/>
  <c r="N112" s="1"/>
  <c r="M398" i="3"/>
  <c r="N96" i="15"/>
  <c r="L123"/>
  <c r="P43"/>
  <c r="F43" s="1"/>
  <c r="T154" i="11"/>
  <c r="T16"/>
  <c r="T12"/>
  <c r="T23"/>
  <c r="T15"/>
  <c r="T22"/>
  <c r="T24"/>
  <c r="T25"/>
  <c r="T18"/>
  <c r="T20"/>
  <c r="T146"/>
  <c r="T27"/>
  <c r="T148"/>
  <c r="T153"/>
  <c r="T14"/>
  <c r="T19"/>
  <c r="T151"/>
  <c r="T155"/>
  <c r="T29"/>
  <c r="T17"/>
  <c r="T21"/>
  <c r="T152"/>
  <c r="L125" i="15"/>
  <c r="E66" i="14"/>
  <c r="Q91" i="15"/>
  <c r="G91" s="1"/>
  <c r="N91" s="1"/>
  <c r="I593" i="3"/>
  <c r="I442"/>
  <c r="P129" i="15"/>
  <c r="F129"/>
  <c r="F130" s="1"/>
  <c r="L582" i="3"/>
  <c r="M582"/>
  <c r="E92" i="14"/>
  <c r="Q127" i="15"/>
  <c r="G127"/>
  <c r="N127" s="1"/>
  <c r="F87" i="14"/>
  <c r="G84"/>
  <c r="F86"/>
  <c r="P123" i="15"/>
  <c r="F123" s="1"/>
  <c r="J593" i="3"/>
  <c r="J442"/>
  <c r="F69" i="14"/>
  <c r="G103" i="15"/>
  <c r="N103"/>
  <c r="N105" s="1"/>
  <c r="P105"/>
  <c r="L493" i="3"/>
  <c r="M493"/>
  <c r="M494"/>
  <c r="G90" i="15"/>
  <c r="N90" s="1"/>
  <c r="N94" s="1"/>
  <c r="E425" i="3"/>
  <c r="P79" i="15"/>
  <c r="F79" s="1"/>
  <c r="I415" i="3"/>
  <c r="G415"/>
  <c r="E395"/>
  <c r="M395"/>
  <c r="M396"/>
  <c r="E55" i="14"/>
  <c r="P130" i="15"/>
  <c r="Q123"/>
  <c r="G123"/>
  <c r="N123" s="1"/>
  <c r="G113"/>
  <c r="G25" i="14"/>
  <c r="F71"/>
  <c r="L4" i="15"/>
  <c r="J55"/>
  <c r="J76" s="1"/>
  <c r="K593" i="3"/>
  <c r="K442"/>
  <c r="L61"/>
  <c r="M61"/>
  <c r="M63"/>
  <c r="M118"/>
  <c r="E112"/>
  <c r="M122"/>
  <c r="P36" i="15"/>
  <c r="F36" s="1"/>
  <c r="E120" i="3"/>
  <c r="L124"/>
  <c r="M124"/>
  <c r="M125"/>
  <c r="Q25" i="15"/>
  <c r="G25" s="1"/>
  <c r="N25" s="1"/>
  <c r="N27" s="1"/>
  <c r="M147" i="3"/>
  <c r="E141"/>
  <c r="I55" i="14"/>
  <c r="K415" i="3"/>
  <c r="N24" i="15"/>
  <c r="E87" i="14"/>
  <c r="M527" i="3"/>
  <c r="H54" i="14"/>
  <c r="F55"/>
  <c r="I23"/>
  <c r="K168" i="3"/>
  <c r="M520"/>
  <c r="P122" i="15"/>
  <c r="F122"/>
  <c r="P115"/>
  <c r="M542" i="3"/>
  <c r="E540"/>
  <c r="M547"/>
  <c r="Q121" i="15"/>
  <c r="M556" i="3"/>
  <c r="Q97" i="15"/>
  <c r="M558" i="3"/>
  <c r="Q115" i="15"/>
  <c r="M588" i="3"/>
  <c r="L587"/>
  <c r="M587"/>
  <c r="F73" i="14"/>
  <c r="I66"/>
  <c r="I64" s="1"/>
  <c r="M57" i="3"/>
  <c r="L52"/>
  <c r="L108"/>
  <c r="M111"/>
  <c r="H66" i="14"/>
  <c r="H64" s="1"/>
  <c r="M499" i="3"/>
  <c r="P116" i="15"/>
  <c r="F116"/>
  <c r="E86" i="14"/>
  <c r="E84"/>
  <c r="E65" i="3"/>
  <c r="M65"/>
  <c r="G23" i="14"/>
  <c r="F23" s="1"/>
  <c r="L75" i="3"/>
  <c r="M75"/>
  <c r="Q20" i="15"/>
  <c r="G20"/>
  <c r="N20" s="1"/>
  <c r="M83" i="3"/>
  <c r="Q19" i="15"/>
  <c r="G19"/>
  <c r="N19" s="1"/>
  <c r="M103" i="3"/>
  <c r="L94"/>
  <c r="M110"/>
  <c r="P15" i="15"/>
  <c r="F15"/>
  <c r="E392" i="3"/>
  <c r="M393"/>
  <c r="E461"/>
  <c r="P90" i="15"/>
  <c r="P94" s="1"/>
  <c r="M462" i="3"/>
  <c r="E76" i="14"/>
  <c r="M472" i="3"/>
  <c r="E467"/>
  <c r="P93" i="15"/>
  <c r="F93"/>
  <c r="E22" i="3"/>
  <c r="M23"/>
  <c r="F168"/>
  <c r="H23" i="14"/>
  <c r="H22" s="1"/>
  <c r="J168" i="3"/>
  <c r="M44"/>
  <c r="M78"/>
  <c r="M91"/>
  <c r="L90"/>
  <c r="F30" i="14"/>
  <c r="P39" i="15"/>
  <c r="F39" s="1"/>
  <c r="L120" i="3"/>
  <c r="Q34" i="15"/>
  <c r="G34"/>
  <c r="N34" s="1"/>
  <c r="Q35"/>
  <c r="G35" s="1"/>
  <c r="N35" s="1"/>
  <c r="L512" i="3"/>
  <c r="M512"/>
  <c r="M514"/>
  <c r="F105" i="15"/>
  <c r="F119" s="1"/>
  <c r="P20"/>
  <c r="F20"/>
  <c r="H168" i="3"/>
  <c r="E39"/>
  <c r="M39"/>
  <c r="M90"/>
  <c r="P21" i="15"/>
  <c r="F21"/>
  <c r="Q108"/>
  <c r="G108"/>
  <c r="N108" s="1"/>
  <c r="M484" i="3"/>
  <c r="I66" i="15"/>
  <c r="Q88"/>
  <c r="F31" i="14"/>
  <c r="L33" i="3"/>
  <c r="M33"/>
  <c r="E94"/>
  <c r="E108"/>
  <c r="M121"/>
  <c r="P35" i="15"/>
  <c r="F35"/>
  <c r="M142" i="3"/>
  <c r="L141"/>
  <c r="Q41" i="15"/>
  <c r="M161" i="3"/>
  <c r="L159"/>
  <c r="M159"/>
  <c r="L357"/>
  <c r="I57" i="14"/>
  <c r="F57" s="1"/>
  <c r="I56"/>
  <c r="G593" i="3"/>
  <c r="G442"/>
  <c r="E464"/>
  <c r="M464"/>
  <c r="M465"/>
  <c r="E80" i="14"/>
  <c r="M475" i="3"/>
  <c r="E474"/>
  <c r="M474"/>
  <c r="L540"/>
  <c r="M565"/>
  <c r="L562"/>
  <c r="M573"/>
  <c r="E562"/>
  <c r="M562"/>
  <c r="M133"/>
  <c r="F415"/>
  <c r="G56" i="14"/>
  <c r="G54" s="1"/>
  <c r="L477" i="3"/>
  <c r="P121" i="15"/>
  <c r="P125" s="1"/>
  <c r="M545" i="3"/>
  <c r="M570"/>
  <c r="J91" i="15"/>
  <c r="J94" s="1"/>
  <c r="L371" i="3"/>
  <c r="M371"/>
  <c r="M397"/>
  <c r="M496"/>
  <c r="E532"/>
  <c r="G75" i="14"/>
  <c r="G41" i="15"/>
  <c r="Q45"/>
  <c r="F56" i="14"/>
  <c r="L415" i="3"/>
  <c r="Q78" i="15"/>
  <c r="G78" s="1"/>
  <c r="N78" s="1"/>
  <c r="E30" i="14"/>
  <c r="M94" i="3"/>
  <c r="P14" i="15"/>
  <c r="F14"/>
  <c r="E78" i="14"/>
  <c r="M467" i="3"/>
  <c r="F90" i="15"/>
  <c r="F94" s="1"/>
  <c r="G22" i="14"/>
  <c r="I9" i="15"/>
  <c r="P9"/>
  <c r="F9"/>
  <c r="P96"/>
  <c r="M532" i="3"/>
  <c r="E83" i="14"/>
  <c r="Q14" i="15"/>
  <c r="G14"/>
  <c r="N14" s="1"/>
  <c r="M22" i="3"/>
  <c r="M461"/>
  <c r="E593"/>
  <c r="Q117" i="15"/>
  <c r="G115"/>
  <c r="G117" s="1"/>
  <c r="Q125"/>
  <c r="G121"/>
  <c r="G125" s="1"/>
  <c r="F115"/>
  <c r="F117"/>
  <c r="P117"/>
  <c r="P119"/>
  <c r="M141" i="3"/>
  <c r="E37" i="14"/>
  <c r="E32"/>
  <c r="M112" i="3"/>
  <c r="E75" i="14"/>
  <c r="E64" s="1"/>
  <c r="F54"/>
  <c r="P34" i="15"/>
  <c r="F34"/>
  <c r="M120" i="3"/>
  <c r="F121" i="15"/>
  <c r="F125" s="1"/>
  <c r="L593" i="3"/>
  <c r="M357"/>
  <c r="E31" i="14"/>
  <c r="E25" s="1"/>
  <c r="M108" i="3"/>
  <c r="L168"/>
  <c r="Q104" i="15"/>
  <c r="E415" i="3"/>
  <c r="E56" i="14"/>
  <c r="E54"/>
  <c r="M392" i="3"/>
  <c r="Q109" i="15"/>
  <c r="G97"/>
  <c r="N97" s="1"/>
  <c r="N98" s="1"/>
  <c r="Q98"/>
  <c r="M540" i="3"/>
  <c r="I54" i="14"/>
  <c r="Q27" i="15"/>
  <c r="M477" i="3"/>
  <c r="Q13" i="15"/>
  <c r="Q22" s="1"/>
  <c r="Q47" s="1"/>
  <c r="P78"/>
  <c r="P80" s="1"/>
  <c r="M415" i="3"/>
  <c r="E442"/>
  <c r="G98" i="15"/>
  <c r="G104"/>
  <c r="G105" s="1"/>
  <c r="Q105"/>
  <c r="N121"/>
  <c r="N125" s="1"/>
  <c r="Q80"/>
  <c r="N41"/>
  <c r="N45" s="1"/>
  <c r="G45"/>
  <c r="L442" i="3"/>
  <c r="N115" i="15"/>
  <c r="N117" s="1"/>
  <c r="F96"/>
  <c r="F98" s="1"/>
  <c r="P98"/>
  <c r="N104"/>
  <c r="F78"/>
  <c r="F80" s="1"/>
  <c r="E168" i="3"/>
  <c r="M52"/>
  <c r="E23" i="14"/>
  <c r="E22" s="1"/>
  <c r="P13" i="15"/>
  <c r="M55" i="3"/>
  <c r="P22" i="15"/>
  <c r="F13"/>
  <c r="F22" s="1"/>
  <c r="B613" i="3"/>
  <c r="B751"/>
  <c r="B889"/>
  <c r="L1016"/>
  <c r="E1016"/>
  <c r="L1154"/>
  <c r="E1154"/>
  <c r="L878"/>
  <c r="E878"/>
  <c r="L740"/>
  <c r="E740"/>
  <c r="M1156"/>
  <c r="M1155"/>
  <c r="M1154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C1036"/>
  <c r="M1150"/>
  <c r="M1018"/>
  <c r="M1017"/>
  <c r="M1016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C898"/>
  <c r="M1012"/>
  <c r="M880"/>
  <c r="M879"/>
  <c r="M878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C760"/>
  <c r="M874"/>
  <c r="M742"/>
  <c r="M741"/>
  <c r="M740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C622"/>
  <c r="M736"/>
  <c r="G129" i="15"/>
  <c r="Q130"/>
  <c r="L245" i="3"/>
  <c r="K245"/>
  <c r="J245"/>
  <c r="I245"/>
  <c r="H245"/>
  <c r="G245"/>
  <c r="F245"/>
  <c r="E245"/>
  <c r="M245"/>
  <c r="L240"/>
  <c r="K240"/>
  <c r="J240"/>
  <c r="I240"/>
  <c r="H240"/>
  <c r="G240"/>
  <c r="F240"/>
  <c r="E240"/>
  <c r="M240"/>
  <c r="F296"/>
  <c r="F244"/>
  <c r="F231"/>
  <c r="G296"/>
  <c r="K199"/>
  <c r="L199"/>
  <c r="L301"/>
  <c r="L441" s="1"/>
  <c r="L594" s="1"/>
  <c r="L443" s="1"/>
  <c r="K301"/>
  <c r="K441" s="1"/>
  <c r="J301"/>
  <c r="J441" s="1"/>
  <c r="I301"/>
  <c r="I441" s="1"/>
  <c r="H301"/>
  <c r="H441" s="1"/>
  <c r="G301"/>
  <c r="G441" s="1"/>
  <c r="F301"/>
  <c r="F441" s="1"/>
  <c r="E301"/>
  <c r="E441" s="1"/>
  <c r="E594" s="1"/>
  <c r="L296"/>
  <c r="Q61" i="15"/>
  <c r="G61" s="1"/>
  <c r="N61" s="1"/>
  <c r="K296" i="3"/>
  <c r="I52" i="14"/>
  <c r="J296" i="3"/>
  <c r="H52" i="14" s="1"/>
  <c r="I296" i="3"/>
  <c r="G52" i="14" s="1"/>
  <c r="F52" s="1"/>
  <c r="H296" i="3"/>
  <c r="E296"/>
  <c r="L295"/>
  <c r="K295"/>
  <c r="J295"/>
  <c r="I295"/>
  <c r="H295"/>
  <c r="G295"/>
  <c r="F295"/>
  <c r="E295"/>
  <c r="M295" s="1"/>
  <c r="L294"/>
  <c r="K294"/>
  <c r="I51" i="14"/>
  <c r="J294" i="3"/>
  <c r="H51" i="14"/>
  <c r="I294" i="3"/>
  <c r="G51" i="14"/>
  <c r="F51" s="1"/>
  <c r="H294" i="3"/>
  <c r="G294"/>
  <c r="F294"/>
  <c r="E294"/>
  <c r="L292"/>
  <c r="Q69" i="15" s="1"/>
  <c r="G69" s="1"/>
  <c r="N69" s="1"/>
  <c r="K292" i="3"/>
  <c r="J292"/>
  <c r="I292"/>
  <c r="H292"/>
  <c r="G292"/>
  <c r="F292"/>
  <c r="E292"/>
  <c r="L291"/>
  <c r="K291"/>
  <c r="J291"/>
  <c r="I291"/>
  <c r="H291"/>
  <c r="G291"/>
  <c r="F291"/>
  <c r="E291"/>
  <c r="M291" s="1"/>
  <c r="L290"/>
  <c r="K290"/>
  <c r="J290"/>
  <c r="I290"/>
  <c r="H290"/>
  <c r="G290"/>
  <c r="F290"/>
  <c r="E290"/>
  <c r="M290"/>
  <c r="L289"/>
  <c r="K289"/>
  <c r="J289"/>
  <c r="I289"/>
  <c r="H289"/>
  <c r="G289"/>
  <c r="F289"/>
  <c r="E289"/>
  <c r="M289" s="1"/>
  <c r="L286"/>
  <c r="K286"/>
  <c r="J286"/>
  <c r="I286"/>
  <c r="H286"/>
  <c r="G286"/>
  <c r="F286"/>
  <c r="E286"/>
  <c r="M286"/>
  <c r="L285"/>
  <c r="K285"/>
  <c r="J285"/>
  <c r="I285"/>
  <c r="H285"/>
  <c r="G285"/>
  <c r="F285"/>
  <c r="E285"/>
  <c r="M285" s="1"/>
  <c r="L283"/>
  <c r="K283"/>
  <c r="J283"/>
  <c r="I283"/>
  <c r="H283"/>
  <c r="G283"/>
  <c r="F283"/>
  <c r="E283"/>
  <c r="M283"/>
  <c r="L282"/>
  <c r="K282"/>
  <c r="J282"/>
  <c r="I282"/>
  <c r="H282"/>
  <c r="G282"/>
  <c r="F282"/>
  <c r="E282"/>
  <c r="M282" s="1"/>
  <c r="L281"/>
  <c r="K281"/>
  <c r="J281"/>
  <c r="I281"/>
  <c r="H281"/>
  <c r="G281"/>
  <c r="F281"/>
  <c r="E281"/>
  <c r="M281"/>
  <c r="L280"/>
  <c r="K280"/>
  <c r="J280"/>
  <c r="I280"/>
  <c r="H280"/>
  <c r="G280"/>
  <c r="F280"/>
  <c r="E280"/>
  <c r="M280" s="1"/>
  <c r="L279"/>
  <c r="K279"/>
  <c r="J279"/>
  <c r="I279"/>
  <c r="H279"/>
  <c r="G279"/>
  <c r="F279"/>
  <c r="E279"/>
  <c r="M279"/>
  <c r="L278"/>
  <c r="K278"/>
  <c r="J278"/>
  <c r="I278"/>
  <c r="H278"/>
  <c r="G278"/>
  <c r="F278"/>
  <c r="E278"/>
  <c r="M278" s="1"/>
  <c r="L277"/>
  <c r="K277"/>
  <c r="J277"/>
  <c r="I277"/>
  <c r="H277"/>
  <c r="G277"/>
  <c r="F277"/>
  <c r="E277"/>
  <c r="M277"/>
  <c r="L274"/>
  <c r="K274"/>
  <c r="J274"/>
  <c r="I274"/>
  <c r="H274"/>
  <c r="G274"/>
  <c r="F274"/>
  <c r="E274"/>
  <c r="L273"/>
  <c r="K273"/>
  <c r="J273"/>
  <c r="I273"/>
  <c r="H273"/>
  <c r="G273"/>
  <c r="F273"/>
  <c r="E273"/>
  <c r="L268"/>
  <c r="K268"/>
  <c r="J268"/>
  <c r="I268"/>
  <c r="H268"/>
  <c r="G268"/>
  <c r="F268"/>
  <c r="E268"/>
  <c r="M268" s="1"/>
  <c r="L267"/>
  <c r="K267"/>
  <c r="J267"/>
  <c r="I267"/>
  <c r="H267"/>
  <c r="G267"/>
  <c r="F267"/>
  <c r="E267"/>
  <c r="M267"/>
  <c r="L266"/>
  <c r="K266"/>
  <c r="J266"/>
  <c r="I266"/>
  <c r="H266"/>
  <c r="G266"/>
  <c r="F266"/>
  <c r="E266"/>
  <c r="M266" s="1"/>
  <c r="L264"/>
  <c r="K264"/>
  <c r="J264"/>
  <c r="I264"/>
  <c r="H264"/>
  <c r="G264"/>
  <c r="F264"/>
  <c r="E264"/>
  <c r="M264"/>
  <c r="L263"/>
  <c r="K263"/>
  <c r="J263"/>
  <c r="I263"/>
  <c r="H263"/>
  <c r="G263"/>
  <c r="F263"/>
  <c r="E263"/>
  <c r="M263" s="1"/>
  <c r="L262"/>
  <c r="K262"/>
  <c r="J262"/>
  <c r="I262"/>
  <c r="H262"/>
  <c r="G262"/>
  <c r="F262"/>
  <c r="E262"/>
  <c r="M262"/>
  <c r="L261"/>
  <c r="K261"/>
  <c r="J261"/>
  <c r="I261"/>
  <c r="H261"/>
  <c r="G261"/>
  <c r="F261"/>
  <c r="E261"/>
  <c r="M261" s="1"/>
  <c r="L260"/>
  <c r="K260"/>
  <c r="J260"/>
  <c r="I260"/>
  <c r="H260"/>
  <c r="G260"/>
  <c r="F260"/>
  <c r="E260"/>
  <c r="M260"/>
  <c r="L259"/>
  <c r="K259"/>
  <c r="J259"/>
  <c r="I259"/>
  <c r="H259"/>
  <c r="G259"/>
  <c r="F259"/>
  <c r="E259"/>
  <c r="M259" s="1"/>
  <c r="L254"/>
  <c r="K254"/>
  <c r="J254"/>
  <c r="I254"/>
  <c r="H254"/>
  <c r="G254"/>
  <c r="F254"/>
  <c r="E254"/>
  <c r="M254"/>
  <c r="L253"/>
  <c r="K253"/>
  <c r="J253"/>
  <c r="I253"/>
  <c r="H253"/>
  <c r="G253"/>
  <c r="F253"/>
  <c r="E253"/>
  <c r="M253" s="1"/>
  <c r="L252"/>
  <c r="K252"/>
  <c r="J252"/>
  <c r="I252"/>
  <c r="H252"/>
  <c r="G252"/>
  <c r="F252"/>
  <c r="E252"/>
  <c r="M252"/>
  <c r="L251"/>
  <c r="K251"/>
  <c r="J251"/>
  <c r="I251"/>
  <c r="H251"/>
  <c r="G251"/>
  <c r="F251"/>
  <c r="E251"/>
  <c r="M251" s="1"/>
  <c r="L250"/>
  <c r="K250"/>
  <c r="J250"/>
  <c r="I250"/>
  <c r="H250"/>
  <c r="G250"/>
  <c r="F250"/>
  <c r="E250"/>
  <c r="M250"/>
  <c r="L249"/>
  <c r="K249"/>
  <c r="J249"/>
  <c r="I249"/>
  <c r="H249"/>
  <c r="G249"/>
  <c r="F249"/>
  <c r="E249"/>
  <c r="M249" s="1"/>
  <c r="L247"/>
  <c r="K247"/>
  <c r="J247"/>
  <c r="I247"/>
  <c r="H247"/>
  <c r="G247"/>
  <c r="F247"/>
  <c r="E247"/>
  <c r="M247"/>
  <c r="L246"/>
  <c r="K246"/>
  <c r="J246"/>
  <c r="I246"/>
  <c r="H246"/>
  <c r="G246"/>
  <c r="F246"/>
  <c r="E246"/>
  <c r="M246" s="1"/>
  <c r="L244"/>
  <c r="K244"/>
  <c r="J244"/>
  <c r="I244"/>
  <c r="H244"/>
  <c r="G244"/>
  <c r="E244"/>
  <c r="M244" s="1"/>
  <c r="L243"/>
  <c r="K243"/>
  <c r="J243"/>
  <c r="I243"/>
  <c r="H243"/>
  <c r="G243"/>
  <c r="F243"/>
  <c r="E243"/>
  <c r="M243"/>
  <c r="L242"/>
  <c r="K242"/>
  <c r="J242"/>
  <c r="I242"/>
  <c r="H242"/>
  <c r="G242"/>
  <c r="F242"/>
  <c r="E242"/>
  <c r="L241"/>
  <c r="K241"/>
  <c r="J241"/>
  <c r="I241"/>
  <c r="H241"/>
  <c r="G241"/>
  <c r="F241"/>
  <c r="E241"/>
  <c r="M241"/>
  <c r="L234"/>
  <c r="K234"/>
  <c r="J234"/>
  <c r="I234"/>
  <c r="H234"/>
  <c r="G234"/>
  <c r="F234"/>
  <c r="E234"/>
  <c r="M234" s="1"/>
  <c r="L233"/>
  <c r="K233"/>
  <c r="J233"/>
  <c r="I233"/>
  <c r="H233"/>
  <c r="G233"/>
  <c r="F233"/>
  <c r="E233"/>
  <c r="M233"/>
  <c r="L231"/>
  <c r="K231"/>
  <c r="J231"/>
  <c r="I231"/>
  <c r="H231"/>
  <c r="G231"/>
  <c r="E231"/>
  <c r="M231"/>
  <c r="L230"/>
  <c r="K230"/>
  <c r="J230"/>
  <c r="I230"/>
  <c r="H230"/>
  <c r="G230"/>
  <c r="F230"/>
  <c r="E230"/>
  <c r="M230" s="1"/>
  <c r="L229"/>
  <c r="K229"/>
  <c r="J229"/>
  <c r="I229"/>
  <c r="H229"/>
  <c r="G229"/>
  <c r="F229"/>
  <c r="E229"/>
  <c r="M229"/>
  <c r="L228"/>
  <c r="K228"/>
  <c r="J228"/>
  <c r="I228"/>
  <c r="H228"/>
  <c r="G228"/>
  <c r="F228"/>
  <c r="E228"/>
  <c r="M228" s="1"/>
  <c r="L227"/>
  <c r="K227"/>
  <c r="J227"/>
  <c r="I227"/>
  <c r="H227"/>
  <c r="G227"/>
  <c r="F227"/>
  <c r="E227"/>
  <c r="M227"/>
  <c r="L225"/>
  <c r="K225"/>
  <c r="J225"/>
  <c r="I225"/>
  <c r="H225"/>
  <c r="G225"/>
  <c r="F225"/>
  <c r="E225"/>
  <c r="M225" s="1"/>
  <c r="L224"/>
  <c r="K224"/>
  <c r="J224"/>
  <c r="I224"/>
  <c r="H224"/>
  <c r="G224"/>
  <c r="F224"/>
  <c r="E224"/>
  <c r="M224"/>
  <c r="L223"/>
  <c r="K223"/>
  <c r="J223"/>
  <c r="I223"/>
  <c r="H223"/>
  <c r="G223"/>
  <c r="F223"/>
  <c r="E223"/>
  <c r="M223" s="1"/>
  <c r="L221"/>
  <c r="K221"/>
  <c r="J221"/>
  <c r="I221"/>
  <c r="H221"/>
  <c r="G221"/>
  <c r="F221"/>
  <c r="E221"/>
  <c r="M221"/>
  <c r="L220"/>
  <c r="K220"/>
  <c r="J220"/>
  <c r="I220"/>
  <c r="H220"/>
  <c r="G220"/>
  <c r="F220"/>
  <c r="E220"/>
  <c r="M220" s="1"/>
  <c r="L219"/>
  <c r="K219"/>
  <c r="J219"/>
  <c r="I219"/>
  <c r="H219"/>
  <c r="G219"/>
  <c r="F219"/>
  <c r="E219"/>
  <c r="M219"/>
  <c r="L218"/>
  <c r="K218"/>
  <c r="J218"/>
  <c r="I218"/>
  <c r="H218"/>
  <c r="G218"/>
  <c r="F218"/>
  <c r="E218"/>
  <c r="M218" s="1"/>
  <c r="L217"/>
  <c r="K217"/>
  <c r="J217"/>
  <c r="I217"/>
  <c r="H217"/>
  <c r="G217"/>
  <c r="F217"/>
  <c r="E217"/>
  <c r="M217"/>
  <c r="L216"/>
  <c r="K216"/>
  <c r="J216"/>
  <c r="I216"/>
  <c r="H216"/>
  <c r="G216"/>
  <c r="F216"/>
  <c r="E216"/>
  <c r="L215"/>
  <c r="K215"/>
  <c r="J215"/>
  <c r="I215"/>
  <c r="H215"/>
  <c r="G215"/>
  <c r="F215"/>
  <c r="E215"/>
  <c r="M215" s="1"/>
  <c r="L214"/>
  <c r="K214"/>
  <c r="J214"/>
  <c r="I214"/>
  <c r="H214"/>
  <c r="G214"/>
  <c r="F214"/>
  <c r="E214"/>
  <c r="M214"/>
  <c r="L213"/>
  <c r="K213"/>
  <c r="J213"/>
  <c r="I213"/>
  <c r="H213"/>
  <c r="G213"/>
  <c r="F213"/>
  <c r="E213"/>
  <c r="M213" s="1"/>
  <c r="L212"/>
  <c r="K212"/>
  <c r="J212"/>
  <c r="I212"/>
  <c r="H212"/>
  <c r="G212"/>
  <c r="F212"/>
  <c r="E212"/>
  <c r="M212"/>
  <c r="L211"/>
  <c r="K211"/>
  <c r="J211"/>
  <c r="I211"/>
  <c r="H211"/>
  <c r="G211"/>
  <c r="F211"/>
  <c r="E211"/>
  <c r="M211" s="1"/>
  <c r="L210"/>
  <c r="K210"/>
  <c r="J210"/>
  <c r="I210"/>
  <c r="H210"/>
  <c r="G210"/>
  <c r="F210"/>
  <c r="E210"/>
  <c r="M210"/>
  <c r="L209"/>
  <c r="K209"/>
  <c r="J209"/>
  <c r="I209"/>
  <c r="H209"/>
  <c r="G209"/>
  <c r="F209"/>
  <c r="E209"/>
  <c r="M209" s="1"/>
  <c r="L208"/>
  <c r="K208"/>
  <c r="J208"/>
  <c r="I208"/>
  <c r="H208"/>
  <c r="G208"/>
  <c r="F208"/>
  <c r="E208"/>
  <c r="M208"/>
  <c r="L207"/>
  <c r="K207"/>
  <c r="J207"/>
  <c r="I207"/>
  <c r="H207"/>
  <c r="G207"/>
  <c r="F207"/>
  <c r="E207"/>
  <c r="M207" s="1"/>
  <c r="L206"/>
  <c r="K206"/>
  <c r="J206"/>
  <c r="I206"/>
  <c r="H206"/>
  <c r="G206"/>
  <c r="F206"/>
  <c r="E206"/>
  <c r="M206"/>
  <c r="L205"/>
  <c r="K205"/>
  <c r="J205"/>
  <c r="I205"/>
  <c r="H205"/>
  <c r="G205"/>
  <c r="F205"/>
  <c r="E205"/>
  <c r="M205" s="1"/>
  <c r="L202"/>
  <c r="K202"/>
  <c r="J202"/>
  <c r="I202"/>
  <c r="H202"/>
  <c r="G202"/>
  <c r="F202"/>
  <c r="E202"/>
  <c r="M202"/>
  <c r="L201"/>
  <c r="K201"/>
  <c r="J201"/>
  <c r="I201"/>
  <c r="H201"/>
  <c r="G201"/>
  <c r="F201"/>
  <c r="E201"/>
  <c r="M201" s="1"/>
  <c r="L200"/>
  <c r="K200"/>
  <c r="J200"/>
  <c r="I200"/>
  <c r="H200"/>
  <c r="G200"/>
  <c r="F200"/>
  <c r="E200"/>
  <c r="M200"/>
  <c r="J199"/>
  <c r="I199"/>
  <c r="H199"/>
  <c r="G199"/>
  <c r="F199"/>
  <c r="E199"/>
  <c r="M199" s="1"/>
  <c r="L198"/>
  <c r="K198"/>
  <c r="J198"/>
  <c r="I198"/>
  <c r="H198"/>
  <c r="G198"/>
  <c r="F198"/>
  <c r="E198"/>
  <c r="M198"/>
  <c r="L196"/>
  <c r="K196"/>
  <c r="J196"/>
  <c r="I196"/>
  <c r="H196"/>
  <c r="G196"/>
  <c r="F196"/>
  <c r="E196"/>
  <c r="M196" s="1"/>
  <c r="L194"/>
  <c r="K194"/>
  <c r="J194"/>
  <c r="I194"/>
  <c r="H194"/>
  <c r="G194"/>
  <c r="F194"/>
  <c r="E194"/>
  <c r="M194"/>
  <c r="L193"/>
  <c r="K193"/>
  <c r="J193"/>
  <c r="I193"/>
  <c r="H193"/>
  <c r="G193"/>
  <c r="F193"/>
  <c r="E193"/>
  <c r="M193" s="1"/>
  <c r="L192"/>
  <c r="K192"/>
  <c r="J192"/>
  <c r="I192"/>
  <c r="H192"/>
  <c r="G192"/>
  <c r="F192"/>
  <c r="E192"/>
  <c r="M192"/>
  <c r="L191"/>
  <c r="K191"/>
  <c r="J191"/>
  <c r="I191"/>
  <c r="H191"/>
  <c r="G191"/>
  <c r="F191"/>
  <c r="E191"/>
  <c r="M191" s="1"/>
  <c r="L190"/>
  <c r="K190"/>
  <c r="J190"/>
  <c r="I190"/>
  <c r="H190"/>
  <c r="G190"/>
  <c r="F190"/>
  <c r="E190"/>
  <c r="M190"/>
  <c r="L188"/>
  <c r="K188"/>
  <c r="J188"/>
  <c r="I188"/>
  <c r="H188"/>
  <c r="G188"/>
  <c r="F188"/>
  <c r="E188"/>
  <c r="M188" s="1"/>
  <c r="L187"/>
  <c r="K187"/>
  <c r="J187"/>
  <c r="I187"/>
  <c r="H187"/>
  <c r="G187"/>
  <c r="F187"/>
  <c r="E187"/>
  <c r="M187"/>
  <c r="E197"/>
  <c r="G197"/>
  <c r="I197"/>
  <c r="K197"/>
  <c r="F197"/>
  <c r="H197"/>
  <c r="J197"/>
  <c r="L197"/>
  <c r="N129" i="15"/>
  <c r="G130"/>
  <c r="P51"/>
  <c r="F51" s="1"/>
  <c r="M216" i="3"/>
  <c r="Q51" i="15"/>
  <c r="G51" s="1"/>
  <c r="N51" s="1"/>
  <c r="M242" i="3"/>
  <c r="M273"/>
  <c r="M274"/>
  <c r="P69" i="15"/>
  <c r="F69" s="1"/>
  <c r="M292" i="3"/>
  <c r="M294"/>
  <c r="E51" i="14"/>
  <c r="P61" i="15"/>
  <c r="F61" s="1"/>
  <c r="E52" i="14"/>
  <c r="M296" i="3"/>
  <c r="M197"/>
  <c r="N130" i="15"/>
  <c r="N79"/>
  <c r="N80" s="1"/>
  <c r="G80"/>
  <c r="D594" i="3" l="1"/>
  <c r="E443"/>
  <c r="D443" s="1"/>
  <c r="N107" i="15"/>
  <c r="N109" s="1"/>
  <c r="G109"/>
  <c r="G119"/>
  <c r="N100"/>
  <c r="N113"/>
  <c r="N119" s="1"/>
  <c r="J100"/>
  <c r="L76"/>
  <c r="L82" s="1"/>
  <c r="P100"/>
  <c r="P83" s="1"/>
  <c r="F100"/>
  <c r="F83" s="1"/>
  <c r="I76"/>
  <c r="I82" s="1"/>
  <c r="J82"/>
  <c r="L83"/>
  <c r="I119"/>
  <c r="I83" s="1"/>
  <c r="G27"/>
  <c r="J119"/>
  <c r="F45"/>
  <c r="F47" s="1"/>
  <c r="F25" i="14"/>
  <c r="F22" s="1"/>
  <c r="F66"/>
  <c r="G13" i="15"/>
  <c r="P45"/>
  <c r="P47" s="1"/>
  <c r="G94"/>
  <c r="Q94"/>
  <c r="Q100" s="1"/>
  <c r="Q83" s="1"/>
  <c r="G88"/>
  <c r="G100" s="1"/>
  <c r="G83" s="1"/>
  <c r="I25" i="14"/>
  <c r="I22" s="1"/>
  <c r="F85"/>
  <c r="F84" s="1"/>
  <c r="B746" i="3"/>
  <c r="L138" i="15" l="1"/>
  <c r="L135" s="1"/>
  <c r="L81"/>
  <c r="L139"/>
  <c r="L136" s="1"/>
  <c r="L131"/>
  <c r="I139"/>
  <c r="I136" s="1"/>
  <c r="I81"/>
  <c r="I138"/>
  <c r="I135" s="1"/>
  <c r="I131"/>
  <c r="F64" i="14"/>
  <c r="J83" i="15"/>
  <c r="L297" i="3"/>
  <c r="H297"/>
  <c r="F297"/>
  <c r="L293"/>
  <c r="Q60" i="15" s="1"/>
  <c r="G60" s="1"/>
  <c r="N60" s="1"/>
  <c r="K293" i="3"/>
  <c r="I50" i="14" s="1"/>
  <c r="J293" i="3"/>
  <c r="H50" i="14" s="1"/>
  <c r="I293" i="3"/>
  <c r="G50" i="14" s="1"/>
  <c r="F50" s="1"/>
  <c r="G293" i="3"/>
  <c r="E293"/>
  <c r="K288"/>
  <c r="I49" i="14" s="1"/>
  <c r="J288" i="3"/>
  <c r="H49" i="14" s="1"/>
  <c r="I288" i="3"/>
  <c r="G49" i="14" s="1"/>
  <c r="F49" s="1"/>
  <c r="G288" i="3"/>
  <c r="E288"/>
  <c r="J287"/>
  <c r="H287"/>
  <c r="F287"/>
  <c r="L284"/>
  <c r="Q59" i="15" s="1"/>
  <c r="G59" s="1"/>
  <c r="N59" s="1"/>
  <c r="K284" i="3"/>
  <c r="I284"/>
  <c r="G284"/>
  <c r="E284"/>
  <c r="K276"/>
  <c r="I276"/>
  <c r="G276"/>
  <c r="E276"/>
  <c r="L275"/>
  <c r="K275"/>
  <c r="J275"/>
  <c r="I275"/>
  <c r="G275"/>
  <c r="E275"/>
  <c r="K272"/>
  <c r="I272"/>
  <c r="G272"/>
  <c r="E272"/>
  <c r="L271"/>
  <c r="J271"/>
  <c r="H271"/>
  <c r="F271"/>
  <c r="K270"/>
  <c r="I270"/>
  <c r="G270"/>
  <c r="E270"/>
  <c r="L269"/>
  <c r="J269"/>
  <c r="H269"/>
  <c r="F269"/>
  <c r="K265"/>
  <c r="J265"/>
  <c r="I265"/>
  <c r="G265"/>
  <c r="E265"/>
  <c r="K258"/>
  <c r="I258"/>
  <c r="G258"/>
  <c r="E258"/>
  <c r="L257"/>
  <c r="J257"/>
  <c r="H257"/>
  <c r="F257"/>
  <c r="K256"/>
  <c r="I46" i="14" s="1"/>
  <c r="J256" i="3"/>
  <c r="H46" i="14" s="1"/>
  <c r="I256" i="3"/>
  <c r="G46" i="14" s="1"/>
  <c r="F46" s="1"/>
  <c r="G256" i="3"/>
  <c r="E256"/>
  <c r="H255"/>
  <c r="F255"/>
  <c r="L248"/>
  <c r="H248"/>
  <c r="F248"/>
  <c r="L239"/>
  <c r="Q65" i="15" s="1"/>
  <c r="G65" s="1"/>
  <c r="N65" s="1"/>
  <c r="K239" i="3"/>
  <c r="I239"/>
  <c r="G239"/>
  <c r="E239"/>
  <c r="K238"/>
  <c r="I238"/>
  <c r="G238"/>
  <c r="E238"/>
  <c r="L237"/>
  <c r="J237"/>
  <c r="H237"/>
  <c r="F237"/>
  <c r="K236"/>
  <c r="I236"/>
  <c r="G236"/>
  <c r="E236"/>
  <c r="L235"/>
  <c r="J235"/>
  <c r="K297"/>
  <c r="I53" i="14" s="1"/>
  <c r="J297" i="3"/>
  <c r="H53" i="14" s="1"/>
  <c r="I297" i="3"/>
  <c r="G53" i="14" s="1"/>
  <c r="G297" i="3"/>
  <c r="E297"/>
  <c r="H293"/>
  <c r="F293"/>
  <c r="L288"/>
  <c r="Q73" i="15" s="1"/>
  <c r="G73" s="1"/>
  <c r="N73" s="1"/>
  <c r="H288" i="3"/>
  <c r="F288"/>
  <c r="L287"/>
  <c r="Q57" i="15" s="1"/>
  <c r="K287" i="3"/>
  <c r="I287"/>
  <c r="G287"/>
  <c r="E287"/>
  <c r="J284"/>
  <c r="H284"/>
  <c r="F284"/>
  <c r="L276"/>
  <c r="J276"/>
  <c r="H276"/>
  <c r="F276"/>
  <c r="H275"/>
  <c r="F275"/>
  <c r="L272"/>
  <c r="J272"/>
  <c r="H272"/>
  <c r="F272"/>
  <c r="K271"/>
  <c r="I271"/>
  <c r="G271"/>
  <c r="E271"/>
  <c r="M271" s="1"/>
  <c r="L270"/>
  <c r="J270"/>
  <c r="H270"/>
  <c r="F270"/>
  <c r="K269"/>
  <c r="I269"/>
  <c r="G269"/>
  <c r="E269"/>
  <c r="M269" s="1"/>
  <c r="L265"/>
  <c r="H265"/>
  <c r="F265"/>
  <c r="L258"/>
  <c r="J258"/>
  <c r="H258"/>
  <c r="F258"/>
  <c r="K257"/>
  <c r="I257"/>
  <c r="G257"/>
  <c r="E257"/>
  <c r="M257" s="1"/>
  <c r="L256"/>
  <c r="H256"/>
  <c r="F256"/>
  <c r="L255"/>
  <c r="K255"/>
  <c r="I45" i="14" s="1"/>
  <c r="J255" i="3"/>
  <c r="H45" i="14" s="1"/>
  <c r="I255" i="3"/>
  <c r="G45" i="14" s="1"/>
  <c r="F45" s="1"/>
  <c r="G255" i="3"/>
  <c r="E255"/>
  <c r="K248"/>
  <c r="I61" i="14" s="1"/>
  <c r="J248" i="3"/>
  <c r="H61" i="14" s="1"/>
  <c r="I248" i="3"/>
  <c r="G61" i="14" s="1"/>
  <c r="G248" i="3"/>
  <c r="E248"/>
  <c r="J239"/>
  <c r="H239"/>
  <c r="F239"/>
  <c r="L238"/>
  <c r="J238"/>
  <c r="H238"/>
  <c r="F238"/>
  <c r="K237"/>
  <c r="I237"/>
  <c r="G237"/>
  <c r="E237"/>
  <c r="M237" s="1"/>
  <c r="L236"/>
  <c r="J236"/>
  <c r="H236"/>
  <c r="F236"/>
  <c r="K235"/>
  <c r="I44" i="14" s="1"/>
  <c r="I235" i="3"/>
  <c r="G44" i="14" s="1"/>
  <c r="G235" i="3"/>
  <c r="E235"/>
  <c r="L232"/>
  <c r="J232"/>
  <c r="H232"/>
  <c r="F232"/>
  <c r="F235"/>
  <c r="K232"/>
  <c r="G232"/>
  <c r="L226"/>
  <c r="Q64" i="15" s="1"/>
  <c r="J226" i="3"/>
  <c r="I226"/>
  <c r="G226"/>
  <c r="E226"/>
  <c r="J222"/>
  <c r="H222"/>
  <c r="F222"/>
  <c r="L204"/>
  <c r="Q50" i="15" s="1"/>
  <c r="H204" i="3"/>
  <c r="F204"/>
  <c r="L203"/>
  <c r="J203"/>
  <c r="H203"/>
  <c r="F203"/>
  <c r="H195"/>
  <c r="F195"/>
  <c r="L189"/>
  <c r="H189"/>
  <c r="F189"/>
  <c r="L186"/>
  <c r="Q53" i="15" s="1"/>
  <c r="G53" s="1"/>
  <c r="N53" s="1"/>
  <c r="K186" i="3"/>
  <c r="I39" i="14" s="1"/>
  <c r="J186" i="3"/>
  <c r="H39" i="14" s="1"/>
  <c r="I186" i="3"/>
  <c r="G39" i="14" s="1"/>
  <c r="G186" i="3"/>
  <c r="E186"/>
  <c r="H235"/>
  <c r="I232"/>
  <c r="E232"/>
  <c r="M232" s="1"/>
  <c r="K226"/>
  <c r="I43" i="14" s="1"/>
  <c r="H226" i="3"/>
  <c r="F226"/>
  <c r="L222"/>
  <c r="Q52" i="15" s="1"/>
  <c r="G52" s="1"/>
  <c r="N52" s="1"/>
  <c r="K222" i="3"/>
  <c r="I222"/>
  <c r="G222"/>
  <c r="E222"/>
  <c r="K204"/>
  <c r="I42" i="14" s="1"/>
  <c r="J204" i="3"/>
  <c r="H42" i="14" s="1"/>
  <c r="I204" i="3"/>
  <c r="G204"/>
  <c r="E204"/>
  <c r="K203"/>
  <c r="I203"/>
  <c r="G203"/>
  <c r="E203"/>
  <c r="M203" s="1"/>
  <c r="L195"/>
  <c r="Q54" i="15" s="1"/>
  <c r="G54" s="1"/>
  <c r="N54" s="1"/>
  <c r="K195" i="3"/>
  <c r="J195"/>
  <c r="H41" i="14" s="1"/>
  <c r="I195" i="3"/>
  <c r="G41" i="14" s="1"/>
  <c r="G195" i="3"/>
  <c r="E195"/>
  <c r="K189"/>
  <c r="I40" i="14" s="1"/>
  <c r="J189" i="3"/>
  <c r="H40" i="14" s="1"/>
  <c r="I189" i="3"/>
  <c r="G40" i="14" s="1"/>
  <c r="F40" s="1"/>
  <c r="G189" i="3"/>
  <c r="E189"/>
  <c r="H186"/>
  <c r="F186"/>
  <c r="N13" i="15"/>
  <c r="N22" s="1"/>
  <c r="N47" s="1"/>
  <c r="G22"/>
  <c r="G47" s="1"/>
  <c r="J138"/>
  <c r="J135" s="1"/>
  <c r="J139"/>
  <c r="J136" s="1"/>
  <c r="J81"/>
  <c r="J131"/>
  <c r="N83"/>
  <c r="E40" i="14" l="1"/>
  <c r="M189" i="3"/>
  <c r="M195"/>
  <c r="P54" i="15"/>
  <c r="F54" s="1"/>
  <c r="E41" i="14"/>
  <c r="M204" i="3"/>
  <c r="P50" i="15"/>
  <c r="E42" i="14"/>
  <c r="M186" i="3"/>
  <c r="P53" i="15"/>
  <c r="F53" s="1"/>
  <c r="E39" i="14"/>
  <c r="E61"/>
  <c r="P72" i="15"/>
  <c r="M248" i="3"/>
  <c r="P57" i="15"/>
  <c r="M287" i="3"/>
  <c r="G57" i="15"/>
  <c r="E53" i="14"/>
  <c r="M297" i="3"/>
  <c r="E47" i="14"/>
  <c r="M265" i="3"/>
  <c r="M293"/>
  <c r="P60" i="15"/>
  <c r="F60" s="1"/>
  <c r="E50" i="14"/>
  <c r="I41"/>
  <c r="F41" s="1"/>
  <c r="G42"/>
  <c r="F42" s="1"/>
  <c r="F39"/>
  <c r="H43"/>
  <c r="F61"/>
  <c r="Q68" i="15"/>
  <c r="F53" i="14"/>
  <c r="Q72" i="15"/>
  <c r="M258" i="3"/>
  <c r="G47" i="14"/>
  <c r="I47"/>
  <c r="I38" s="1"/>
  <c r="I62" s="1"/>
  <c r="H48"/>
  <c r="Q58" i="15"/>
  <c r="G58" s="1"/>
  <c r="N58" s="1"/>
  <c r="P52"/>
  <c r="F52" s="1"/>
  <c r="M222" i="3"/>
  <c r="G50" i="15"/>
  <c r="Q55"/>
  <c r="E43" i="14"/>
  <c r="M226" i="3"/>
  <c r="P64" i="15"/>
  <c r="Q66"/>
  <c r="G64"/>
  <c r="M235" i="3"/>
  <c r="E44" i="14"/>
  <c r="P68" i="15"/>
  <c r="E45" i="14"/>
  <c r="M255" i="3"/>
  <c r="P65" i="15"/>
  <c r="F65" s="1"/>
  <c r="M239" i="3"/>
  <c r="M256"/>
  <c r="E46" i="14"/>
  <c r="E48"/>
  <c r="M275" i="3"/>
  <c r="P58" i="15"/>
  <c r="F58" s="1"/>
  <c r="P59"/>
  <c r="F59" s="1"/>
  <c r="M284" i="3"/>
  <c r="E49" i="14"/>
  <c r="P73" i="15"/>
  <c r="F73" s="1"/>
  <c r="M288" i="3"/>
  <c r="G43" i="14"/>
  <c r="F43" s="1"/>
  <c r="H44"/>
  <c r="F44" s="1"/>
  <c r="M236" i="3"/>
  <c r="M238"/>
  <c r="H47" i="14"/>
  <c r="M270" i="3"/>
  <c r="M272"/>
  <c r="G48" i="14"/>
  <c r="F48" s="1"/>
  <c r="I48"/>
  <c r="M276" i="3"/>
  <c r="I63" i="14" l="1"/>
  <c r="I103"/>
  <c r="N64" i="15"/>
  <c r="N66" s="1"/>
  <c r="G66"/>
  <c r="P66"/>
  <c r="F64"/>
  <c r="F66" s="1"/>
  <c r="G55"/>
  <c r="N50"/>
  <c r="N55" s="1"/>
  <c r="G72"/>
  <c r="Q74"/>
  <c r="G68"/>
  <c r="Q70"/>
  <c r="N57"/>
  <c r="N62" s="1"/>
  <c r="G62"/>
  <c r="P62"/>
  <c r="F57"/>
  <c r="F62" s="1"/>
  <c r="F72"/>
  <c r="F74" s="1"/>
  <c r="P74"/>
  <c r="F50"/>
  <c r="F55" s="1"/>
  <c r="P55"/>
  <c r="E38" i="14"/>
  <c r="E62" s="1"/>
  <c r="F47"/>
  <c r="F38" s="1"/>
  <c r="F62" s="1"/>
  <c r="F68" i="15"/>
  <c r="F70" s="1"/>
  <c r="P70"/>
  <c r="H38" i="14"/>
  <c r="H62" s="1"/>
  <c r="G38"/>
  <c r="G62" s="1"/>
  <c r="Q76" i="15"/>
  <c r="Q82" s="1"/>
  <c r="Q62"/>
  <c r="F103" i="14" l="1"/>
  <c r="F63"/>
  <c r="Q139" i="15"/>
  <c r="Q136" s="1"/>
  <c r="Q138"/>
  <c r="Q135" s="1"/>
  <c r="Q81"/>
  <c r="Q131"/>
  <c r="G103" i="14"/>
  <c r="G63"/>
  <c r="P76" i="15"/>
  <c r="P82" s="1"/>
  <c r="H63" i="14"/>
  <c r="H103"/>
  <c r="E103"/>
  <c r="E63"/>
  <c r="N68" i="15"/>
  <c r="N70" s="1"/>
  <c r="N76" s="1"/>
  <c r="N82" s="1"/>
  <c r="G70"/>
  <c r="G74"/>
  <c r="G76" s="1"/>
  <c r="G82" s="1"/>
  <c r="N72"/>
  <c r="N74" s="1"/>
  <c r="F76"/>
  <c r="F82" s="1"/>
  <c r="G131" l="1"/>
  <c r="G139"/>
  <c r="G136" s="1"/>
  <c r="G138"/>
  <c r="G135" s="1"/>
  <c r="G81"/>
  <c r="N138"/>
  <c r="N135" s="1"/>
  <c r="N131"/>
  <c r="N139"/>
  <c r="N136" s="1"/>
  <c r="N81"/>
  <c r="F139"/>
  <c r="F136" s="1"/>
  <c r="F81"/>
  <c r="B81" s="1"/>
  <c r="F138"/>
  <c r="F135" s="1"/>
  <c r="F131"/>
  <c r="B131" s="1"/>
  <c r="P81"/>
  <c r="P139"/>
  <c r="P136" s="1"/>
  <c r="P138"/>
  <c r="P135" s="1"/>
  <c r="P131"/>
  <c r="B63" i="14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69" authorId="2">
      <text>
        <r>
          <rPr>
            <b/>
            <sz val="12"/>
            <color indexed="81"/>
            <rFont val="Tahoma"/>
            <family val="2"/>
            <charset val="204"/>
          </rPr>
          <t xml:space="preserve">забележка: </t>
        </r>
        <r>
          <rPr>
            <sz val="12"/>
            <color indexed="81"/>
            <rFont val="Tahoma"/>
            <family val="2"/>
            <charset val="204"/>
          </rPr>
          <t>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4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28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58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59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2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87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1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5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5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3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3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791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795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796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821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87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873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87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92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93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93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95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01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01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01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067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071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072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097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148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149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15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<sst xmlns="http://schemas.openxmlformats.org/spreadsheetml/2006/main" count="3239" uniqueCount="2065">
  <si>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</si>
  <si>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</si>
  <si>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</si>
  <si>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</si>
  <si>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</si>
  <si>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</si>
  <si>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</si>
  <si>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</si>
  <si>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</si>
  <si>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</si>
  <si>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</si>
  <si>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</si>
  <si>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</si>
  <si>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</si>
  <si>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</si>
  <si>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</si>
  <si>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</si>
  <si>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</si>
  <si>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</si>
  <si>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</si>
  <si>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</si>
  <si>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</si>
  <si>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</si>
  <si>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</si>
  <si>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</si>
  <si>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</si>
  <si>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</si>
  <si>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</si>
  <si>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</si>
  <si>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</si>
  <si>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</si>
  <si>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</si>
  <si>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</si>
  <si>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</si>
  <si>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</si>
  <si>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</si>
  <si>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</si>
  <si>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</si>
  <si>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</si>
  <si>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</si>
  <si>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</si>
  <si>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</si>
  <si>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</si>
  <si>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</si>
  <si>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</si>
  <si>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</si>
  <si>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</si>
  <si>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</si>
  <si>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</si>
  <si>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</si>
  <si>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възнаграждения и плащания за персонала </t>
  </si>
  <si>
    <t xml:space="preserve">5. Лихви </t>
  </si>
  <si>
    <t>6. Социални разходи, стипендии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</si>
  <si>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</si>
  <si>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</si>
  <si>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</si>
  <si>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</si>
  <si>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</si>
  <si>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</si>
  <si>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</si>
  <si>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</si>
  <si>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1. Заплати и възнаграждения за персонала, нает по трудови и служебни прав.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</si>
  <si>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</si>
  <si>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</si>
  <si>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</si>
  <si>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</si>
  <si>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</si>
  <si>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</si>
  <si>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</si>
  <si>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</si>
  <si>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</si>
  <si>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</si>
  <si>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</si>
  <si>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</si>
  <si>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</si>
  <si>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</si>
  <si>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</si>
  <si>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</si>
  <si>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</si>
  <si>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</si>
  <si>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</si>
  <si>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</si>
  <si>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</si>
  <si>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</si>
  <si>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</si>
  <si>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</si>
  <si>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</si>
  <si>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</si>
  <si>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</si>
  <si>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</si>
  <si>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</si>
  <si>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</si>
  <si>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</si>
  <si>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</si>
  <si>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</si>
  <si>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</si>
  <si>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</si>
  <si>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</si>
  <si>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</si>
  <si>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</si>
  <si>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</si>
  <si>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</si>
  <si>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</si>
  <si>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</si>
  <si>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</si>
  <si>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</si>
  <si>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</si>
  <si>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</si>
  <si>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</si>
  <si>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</si>
  <si>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</si>
  <si>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</si>
  <si>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</si>
  <si>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</si>
  <si>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</si>
  <si>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</si>
  <si>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</si>
  <si>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</si>
  <si>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</si>
  <si>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</si>
  <si>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</si>
  <si>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</si>
  <si>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</si>
  <si>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</si>
  <si>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</si>
  <si>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</si>
  <si>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</si>
  <si>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</si>
  <si>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</si>
  <si>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</si>
  <si>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</si>
  <si>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</si>
  <si>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</si>
  <si>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</si>
  <si>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</si>
  <si>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</si>
  <si>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</si>
  <si>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</si>
  <si>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</si>
  <si>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</si>
  <si>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</si>
  <si>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</si>
  <si>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</si>
  <si>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</si>
  <si>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</si>
  <si>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</si>
  <si>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</si>
  <si>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</si>
  <si>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</si>
  <si>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</si>
  <si>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</si>
  <si>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</si>
  <si>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</si>
  <si>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</si>
  <si>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</si>
  <si>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</si>
  <si>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</si>
  <si>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</si>
  <si>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</si>
  <si>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</si>
  <si>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</si>
  <si>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</si>
  <si>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</si>
  <si>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</si>
  <si>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</si>
  <si>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</si>
  <si>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</si>
  <si>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</si>
  <si>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</si>
  <si>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</si>
  <si>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</si>
  <si>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</si>
  <si>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</si>
  <si>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</si>
  <si>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</si>
  <si>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</si>
  <si>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</si>
  <si>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</si>
  <si>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</si>
  <si>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</si>
  <si>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</si>
  <si>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</si>
  <si>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</si>
  <si>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</si>
  <si>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</si>
  <si>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</si>
  <si>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</si>
  <si>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</si>
  <si>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</si>
  <si>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</si>
  <si>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</si>
  <si>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</si>
  <si>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</si>
  <si>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</si>
  <si>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</si>
  <si>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</si>
  <si>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</si>
  <si>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</si>
  <si>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</si>
  <si>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</si>
  <si>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</si>
  <si>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</si>
  <si>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</si>
  <si>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</si>
  <si>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</si>
  <si>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</si>
  <si>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</si>
  <si>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</si>
  <si>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</si>
  <si>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</si>
  <si>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</si>
  <si>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</si>
  <si>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</si>
  <si>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</si>
  <si>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</si>
  <si>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</si>
  <si>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</si>
  <si>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</si>
  <si>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</si>
  <si>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</si>
  <si>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</si>
  <si>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</si>
  <si>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</si>
  <si>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</si>
  <si>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</si>
  <si>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</si>
  <si>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</si>
  <si>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</si>
  <si>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</si>
  <si>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</si>
  <si>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</si>
  <si>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</si>
  <si>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</si>
  <si>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</si>
  <si>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</si>
  <si>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</si>
  <si>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</si>
  <si>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</si>
  <si>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</si>
  <si>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</si>
  <si>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</si>
  <si>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</si>
  <si>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</si>
  <si>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</si>
  <si>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</si>
  <si>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</si>
  <si>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</si>
  <si>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</si>
  <si>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</si>
  <si>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</si>
  <si>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</si>
  <si>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</si>
  <si>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</si>
  <si>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</si>
  <si>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</si>
  <si>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</si>
  <si>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</si>
  <si>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</si>
  <si>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</si>
  <si>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</si>
  <si>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</si>
  <si>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</si>
  <si>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</si>
  <si>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</si>
  <si>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</si>
  <si>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</si>
  <si>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</si>
  <si>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</si>
  <si>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</si>
  <si>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</si>
  <si>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</si>
  <si>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</si>
  <si>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</si>
  <si>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</si>
  <si>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</si>
  <si>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</si>
  <si>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</si>
  <si>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</si>
  <si>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</si>
  <si>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</si>
  <si>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</si>
  <si>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</si>
  <si>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</si>
  <si>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</si>
  <si>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</si>
  <si>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</si>
  <si>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</si>
  <si>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</si>
  <si>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</si>
  <si>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</si>
  <si>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</si>
  <si>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</si>
  <si>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</si>
  <si>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</si>
  <si>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</si>
  <si>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</si>
  <si>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</si>
  <si>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</si>
  <si>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</si>
  <si>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</si>
  <si>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</si>
  <si>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</si>
  <si>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</si>
  <si>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</si>
  <si>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</si>
  <si>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</si>
  <si>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</si>
  <si>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</si>
  <si>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</si>
  <si>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</si>
  <si>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</si>
  <si>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</si>
  <si>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</si>
  <si>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</si>
  <si>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</si>
  <si>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</si>
  <si>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</si>
  <si>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</si>
  <si>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</si>
  <si>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</si>
  <si>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</si>
  <si>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</si>
  <si>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</si>
  <si>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</si>
  <si>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</si>
  <si>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</si>
  <si>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</si>
  <si>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</si>
  <si>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</si>
  <si>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</si>
  <si>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</si>
  <si>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</si>
  <si>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</si>
  <si>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</si>
  <si>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</si>
  <si>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</si>
  <si>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</si>
  <si>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</si>
  <si>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</si>
  <si>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</si>
  <si>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</si>
  <si>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</si>
  <si>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</si>
  <si>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</si>
  <si>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</si>
  <si>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</si>
  <si>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</si>
  <si>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3. Осигурителни вноски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</si>
  <si>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</si>
  <si>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</si>
  <si>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</si>
  <si>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</si>
  <si>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</si>
  <si>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</si>
  <si>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</si>
  <si>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</si>
  <si>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</si>
  <si>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</si>
  <si>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</si>
  <si>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</si>
  <si>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</si>
  <si>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</si>
  <si>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</si>
  <si>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</si>
  <si>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</si>
  <si>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</si>
  <si>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</si>
  <si>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</si>
  <si>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</si>
  <si>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</si>
  <si>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</si>
  <si>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</si>
  <si>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</si>
  <si>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</si>
  <si>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</si>
  <si>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</si>
  <si>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</si>
  <si>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</si>
  <si>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</si>
  <si>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</si>
  <si>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</si>
  <si>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</si>
  <si>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</si>
  <si>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</si>
  <si>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</si>
  <si>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</si>
  <si>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</si>
  <si>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</si>
  <si>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</si>
  <si>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</si>
  <si>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</si>
  <si>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</si>
  <si>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</si>
  <si>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</si>
  <si>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</si>
  <si>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</si>
  <si>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</si>
  <si>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</si>
  <si>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</si>
  <si>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</si>
  <si>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</si>
  <si>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</si>
  <si>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</si>
  <si>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</si>
  <si>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</si>
  <si>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</si>
  <si>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</si>
  <si>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</si>
  <si>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</si>
  <si>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</si>
  <si>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</si>
  <si>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</si>
  <si>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</si>
  <si>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</si>
  <si>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</si>
  <si>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</si>
  <si>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</si>
  <si>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</si>
  <si>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</si>
  <si>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</si>
  <si>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</si>
  <si>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</si>
  <si>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</si>
  <si>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</si>
  <si>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</si>
  <si>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</si>
  <si>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</si>
  <si>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</si>
  <si>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</si>
  <si>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</si>
  <si>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</si>
  <si>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</si>
  <si>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</si>
  <si>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</si>
  <si>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</si>
  <si>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</si>
  <si>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</si>
  <si>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</si>
  <si>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</si>
  <si>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</si>
  <si>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</si>
  <si>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</si>
  <si>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</si>
  <si>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</si>
  <si>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</si>
  <si>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</si>
  <si>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</si>
  <si>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</si>
  <si>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</si>
  <si>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</si>
  <si>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</si>
  <si>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</si>
  <si>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</si>
  <si>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</si>
  <si>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</si>
  <si>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</si>
  <si>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</si>
  <si>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</si>
  <si>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</si>
  <si>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</si>
  <si>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</si>
  <si>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</si>
  <si>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</si>
  <si>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</si>
  <si>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</si>
  <si>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</si>
  <si>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</si>
  <si>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</si>
  <si>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</si>
  <si>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</si>
  <si>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</si>
  <si>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</si>
  <si>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</si>
  <si>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</si>
  <si>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</si>
  <si>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</si>
  <si>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</si>
  <si>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</si>
  <si>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</si>
  <si>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</si>
  <si>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</si>
  <si>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</si>
  <si>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</si>
  <si>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</si>
  <si>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</si>
  <si>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</si>
  <si>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</si>
  <si>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</si>
  <si>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</si>
  <si>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</si>
  <si>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</si>
  <si>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</si>
  <si>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</si>
  <si>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</si>
  <si>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</si>
  <si>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</si>
  <si>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</si>
  <si>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</si>
  <si>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</si>
  <si>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</si>
  <si>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</si>
  <si>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</si>
  <si>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</si>
  <si>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</si>
  <si>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</si>
  <si>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</si>
  <si>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</si>
  <si>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</si>
  <si>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</si>
  <si>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</si>
  <si>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</si>
  <si>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</si>
  <si>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</si>
  <si>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</si>
  <si>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</si>
  <si>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</si>
  <si>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</si>
  <si>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</si>
  <si>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</si>
  <si>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</si>
  <si>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</si>
  <si>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</si>
  <si>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</si>
  <si>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</si>
  <si>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</si>
  <si>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</si>
  <si>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</si>
  <si>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</si>
  <si>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</si>
  <si>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</si>
  <si>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</si>
  <si>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</si>
  <si>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</si>
  <si>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</si>
  <si>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</si>
  <si>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</si>
  <si>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</si>
  <si>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</si>
  <si>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</si>
  <si>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</si>
  <si>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</si>
  <si>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</si>
  <si>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</si>
  <si>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</si>
  <si>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</si>
  <si>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</si>
  <si>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</si>
  <si>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</si>
  <si>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</si>
  <si>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</si>
  <si>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</si>
  <si>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</si>
  <si>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</si>
  <si>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</si>
  <si>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</si>
  <si>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</si>
  <si>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 xml:space="preserve">7.Субсидии </t>
  </si>
  <si>
    <t>8. Придобиване на нeфинансови актииви</t>
  </si>
  <si>
    <t>9. Капиталови трансфери</t>
  </si>
  <si>
    <t xml:space="preserve">10. Прираст на държавния резерв и изкупуване на земеделска продукция </t>
  </si>
  <si>
    <t>11. Резерв за непредвидини и неотложни разходи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</si>
  <si>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</si>
  <si>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</si>
  <si>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</si>
  <si>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</si>
  <si>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</si>
  <si>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</si>
  <si>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</si>
  <si>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</si>
  <si>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</si>
  <si>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</si>
  <si>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</si>
  <si>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</si>
  <si>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</si>
  <si>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</si>
  <si>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</si>
  <si>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</si>
  <si>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</si>
  <si>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</si>
  <si>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</si>
  <si>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</si>
  <si>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</si>
  <si>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</si>
  <si>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</si>
  <si>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</si>
  <si>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</si>
  <si>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</si>
  <si>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</si>
  <si>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</si>
  <si>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</si>
  <si>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</si>
  <si>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</si>
  <si>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</si>
  <si>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</si>
  <si>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</si>
  <si>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</si>
  <si>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</si>
  <si>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</si>
  <si>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</si>
  <si>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</si>
  <si>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</si>
  <si>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</si>
  <si>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</si>
  <si>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</si>
  <si>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</si>
  <si>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</si>
  <si>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</si>
  <si>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</si>
  <si>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</si>
  <si>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</si>
  <si>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</si>
  <si>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</si>
  <si>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</si>
  <si>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</si>
  <si>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</si>
  <si>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</si>
  <si>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</si>
  <si>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</si>
  <si>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</si>
  <si>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</si>
  <si>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</si>
  <si>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</si>
  <si>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</si>
  <si>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</si>
  <si>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</si>
  <si>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</si>
  <si>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</si>
  <si>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</si>
  <si>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</si>
  <si>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</si>
  <si>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</si>
  <si>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</si>
  <si>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</si>
  <si>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</si>
  <si>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</si>
  <si>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</si>
  <si>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</si>
  <si>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</si>
  <si>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</si>
  <si>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</si>
  <si>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</si>
  <si>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</si>
  <si>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</si>
  <si>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</si>
  <si>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</si>
  <si>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</si>
  <si>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</si>
  <si>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</si>
  <si>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</si>
  <si>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</si>
  <si>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</si>
  <si>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</si>
  <si>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</si>
  <si>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</si>
  <si>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</si>
  <si>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</si>
  <si>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</si>
  <si>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</si>
  <si>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</si>
  <si>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</si>
  <si>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КФ - ОП "ОКОЛНА СРЕДА"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</si>
  <si>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</si>
  <si>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</si>
  <si>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</si>
  <si>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</si>
  <si>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</si>
  <si>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</si>
  <si>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</si>
  <si>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ЕФРР - ОП "ОКОЛНА СРЕДА"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</si>
  <si>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</si>
  <si>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</si>
  <si>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</si>
  <si>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</si>
  <si>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</si>
  <si>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</si>
  <si>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</si>
  <si>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</si>
  <si>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</si>
  <si>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</si>
  <si>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</si>
  <si>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</si>
  <si>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</si>
  <si>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</si>
  <si>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</si>
  <si>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</si>
  <si>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</si>
  <si>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</si>
  <si>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</si>
  <si>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</si>
  <si>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</si>
  <si>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</si>
  <si>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</si>
  <si>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</si>
  <si>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</si>
  <si>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</si>
  <si>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</si>
  <si>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</si>
  <si>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</si>
  <si>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</si>
  <si>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</si>
  <si>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</si>
  <si>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</si>
  <si>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</si>
  <si>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</si>
  <si>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</si>
  <si>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</si>
  <si>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</si>
  <si>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</si>
  <si>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</si>
  <si>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</si>
  <si>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</si>
  <si>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</si>
  <si>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</si>
  <si>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</si>
  <si>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</si>
  <si>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</si>
  <si>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</si>
  <si>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</si>
  <si>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</si>
  <si>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</si>
  <si>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</si>
  <si>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</si>
  <si>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</si>
  <si>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</si>
  <si>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</si>
  <si>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</si>
  <si>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</si>
  <si>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</si>
  <si>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</si>
  <si>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</si>
  <si>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</si>
  <si>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</si>
  <si>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</si>
  <si>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</si>
  <si>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</si>
  <si>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</si>
  <si>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</si>
  <si>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</si>
  <si>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</si>
  <si>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</si>
  <si>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</si>
  <si>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</si>
  <si>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</si>
  <si>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</si>
  <si>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</si>
  <si>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</si>
  <si>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</si>
  <si>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</si>
  <si>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</si>
  <si>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</si>
  <si>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</si>
  <si>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</si>
  <si>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</si>
  <si>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</si>
  <si>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</si>
  <si>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</si>
  <si>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</si>
  <si>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</si>
  <si>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</si>
  <si>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</si>
  <si>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</si>
  <si>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</si>
  <si>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</si>
  <si>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</si>
  <si>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</si>
  <si>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</si>
  <si>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</si>
  <si>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</si>
  <si>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</si>
  <si>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</si>
  <si>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</si>
  <si>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</si>
  <si>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</si>
  <si>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</si>
  <si>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</si>
  <si>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</si>
  <si>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</si>
  <si>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</si>
  <si>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</si>
  <si>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</si>
  <si>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</si>
  <si>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</si>
  <si>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</si>
  <si>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</si>
  <si>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</si>
  <si>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</si>
  <si>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</si>
  <si>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</si>
  <si>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</si>
  <si>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</si>
  <si>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</si>
  <si>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</si>
  <si>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</si>
  <si>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</si>
  <si>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</si>
  <si>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</si>
  <si>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</si>
  <si>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</si>
  <si>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</si>
  <si>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</si>
  <si>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</si>
  <si>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</si>
  <si>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</si>
  <si>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</si>
  <si>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</si>
  <si>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</si>
  <si>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</si>
  <si>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</si>
  <si>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</si>
  <si>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</si>
  <si>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</si>
  <si>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</si>
  <si>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</si>
  <si>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</si>
  <si>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</si>
  <si>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</si>
  <si>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</si>
  <si>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</si>
  <si>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</si>
  <si>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</si>
  <si>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</si>
  <si>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</si>
  <si>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</si>
  <si>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</si>
  <si>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</si>
  <si>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</si>
  <si>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</si>
  <si>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</si>
  <si>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</si>
  <si>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</si>
  <si>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</si>
  <si>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</si>
  <si>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</si>
  <si>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</si>
  <si>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</si>
  <si>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</si>
  <si>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</si>
  <si>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</si>
  <si>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</si>
  <si>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</si>
  <si>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</si>
  <si>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</si>
  <si>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</si>
  <si>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</si>
  <si>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</si>
  <si>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</si>
  <si>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</si>
  <si>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</si>
  <si>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</si>
  <si>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</si>
  <si>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</si>
  <si>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</si>
  <si>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</si>
  <si>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</si>
  <si>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</si>
  <si>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</si>
  <si>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</si>
  <si>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</si>
  <si>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</si>
  <si>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</si>
  <si>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</si>
  <si>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</si>
  <si>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</si>
  <si>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</si>
  <si>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</si>
  <si>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</si>
  <si>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</si>
  <si>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</si>
  <si>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</si>
  <si>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</si>
  <si>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</si>
  <si>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</si>
  <si>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</si>
  <si>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</si>
  <si>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</si>
  <si>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</si>
  <si>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</si>
  <si>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</si>
  <si>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</si>
  <si>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</si>
  <si>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</si>
  <si>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</si>
  <si>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</si>
  <si>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</si>
  <si>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</si>
  <si>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</si>
  <si>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</si>
  <si>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</si>
  <si>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</si>
  <si>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</si>
  <si>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</si>
  <si>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</si>
  <si>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</si>
  <si>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</si>
  <si>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</si>
  <si>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</si>
  <si>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</si>
  <si>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</si>
  <si>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</si>
  <si>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</si>
  <si>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</si>
  <si>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</si>
  <si>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</si>
  <si>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</si>
  <si>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</si>
  <si>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</si>
  <si>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</si>
  <si>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</si>
  <si>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</si>
  <si>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</si>
  <si>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</si>
  <si>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</si>
  <si>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</si>
  <si>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</si>
  <si>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</si>
  <si>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</si>
  <si>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</si>
  <si>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</si>
  <si>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</si>
  <si>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</si>
  <si>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</si>
  <si>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</si>
  <si>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</si>
  <si>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</si>
  <si>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</si>
  <si>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</si>
  <si>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</si>
  <si>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</si>
  <si>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</si>
  <si>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</si>
  <si>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</si>
  <si>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</si>
  <si>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</si>
  <si>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</si>
  <si>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</si>
  <si>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</si>
  <si>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</si>
  <si>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</si>
  <si>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</si>
  <si>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</si>
  <si>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</si>
  <si>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</si>
  <si>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</si>
  <si>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</si>
  <si>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</si>
  <si>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</si>
  <si>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</si>
  <si>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</si>
  <si>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</si>
  <si>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</si>
  <si>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</si>
  <si>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</si>
  <si>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</si>
  <si>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</si>
  <si>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</si>
  <si>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</si>
  <si>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</si>
  <si>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</si>
  <si>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</si>
  <si>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</si>
  <si>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</si>
  <si>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</si>
  <si>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</si>
  <si>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</si>
  <si>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</si>
  <si>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</si>
  <si>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</si>
  <si>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</si>
  <si>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</si>
  <si>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</si>
  <si>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</si>
  <si>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</si>
  <si>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</si>
  <si>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</si>
  <si>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</si>
  <si>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</si>
  <si>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</si>
  <si>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</si>
  <si>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</si>
  <si>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</si>
  <si>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</si>
  <si>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</si>
  <si>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</si>
  <si>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</si>
  <si>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</si>
  <si>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</si>
  <si>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</si>
  <si>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</si>
  <si>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</si>
  <si>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</si>
  <si>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</si>
  <si>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</si>
  <si>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</si>
  <si>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</si>
  <si>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</si>
  <si>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</si>
  <si>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</si>
  <si>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</si>
  <si>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</si>
  <si>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</si>
  <si>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</si>
  <si>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</si>
  <si>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4. Издръжка 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</si>
  <si>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</si>
  <si>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</si>
  <si>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</si>
  <si>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</si>
  <si>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</si>
  <si>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</si>
  <si>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</si>
  <si>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</si>
  <si>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</si>
  <si>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</si>
  <si>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</si>
  <si>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</si>
  <si>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</si>
  <si>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</si>
  <si>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</si>
  <si>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</si>
  <si>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</si>
  <si>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</si>
  <si>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</si>
  <si>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</si>
  <si>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</si>
  <si>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</si>
  <si>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</si>
  <si>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</si>
  <si>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</si>
  <si>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</si>
  <si>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</si>
  <si>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</si>
  <si>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</si>
  <si>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</si>
  <si>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</si>
  <si>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</si>
  <si>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</si>
  <si>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</si>
  <si>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</si>
  <si>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>приходни §§ 25-00, 26-00 и 27-00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</si>
  <si>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</si>
  <si>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</si>
  <si>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</si>
  <si>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</si>
  <si>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</si>
  <si>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</si>
  <si>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</si>
  <si>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</si>
  <si>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</si>
  <si>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</si>
  <si>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</si>
  <si>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</si>
  <si>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</si>
  <si>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>приходни §§ 36-01, 36-05, 36-10 и 36-19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</si>
  <si>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</si>
  <si>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</si>
  <si>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</si>
  <si>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</si>
  <si>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</si>
  <si>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</si>
  <si>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</si>
  <si>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</si>
  <si>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</si>
  <si>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</si>
  <si>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</si>
  <si>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</si>
  <si>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</si>
  <si>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</si>
  <si>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</si>
  <si>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</si>
  <si>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</si>
  <si>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</si>
  <si>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</si>
  <si>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</si>
  <si>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</si>
  <si>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</si>
  <si>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</si>
  <si>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</si>
  <si>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</si>
  <si>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</si>
  <si>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</si>
  <si>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</si>
  <si>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</si>
  <si>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</si>
  <si>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</si>
  <si>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</si>
  <si>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</si>
  <si>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</si>
  <si>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</si>
  <si>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</si>
  <si>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</si>
  <si>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</si>
  <si>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</si>
  <si>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</si>
  <si>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</si>
  <si>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</si>
  <si>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</si>
  <si>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</si>
  <si>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</si>
  <si>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</si>
  <si>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</si>
  <si>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</si>
  <si>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</si>
  <si>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</si>
  <si>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</si>
  <si>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</si>
  <si>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</si>
  <si>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</si>
  <si>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</si>
  <si>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</si>
  <si>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</si>
  <si>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</si>
  <si>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</si>
  <si>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</si>
  <si>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</si>
  <si>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</si>
  <si>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</si>
  <si>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</si>
  <si>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</si>
  <si>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</si>
  <si>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</si>
  <si>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</si>
  <si>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</si>
  <si>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</si>
  <si>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</si>
  <si>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</si>
  <si>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</si>
  <si>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</si>
  <si>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</si>
  <si>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</si>
  <si>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</si>
  <si>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</si>
  <si>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</si>
  <si>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</si>
  <si>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</si>
  <si>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</si>
  <si>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</si>
  <si>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</si>
  <si>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</si>
  <si>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</si>
  <si>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</si>
  <si>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</si>
  <si>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</si>
  <si>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</si>
  <si>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</si>
  <si>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</si>
  <si>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</si>
  <si>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</si>
  <si>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</si>
  <si>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</si>
  <si>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</si>
  <si>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</si>
  <si>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</si>
  <si>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</si>
  <si>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</si>
  <si>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</si>
  <si>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</si>
  <si>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</si>
  <si>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</si>
  <si>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</si>
  <si>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</si>
  <si>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</si>
  <si>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</si>
  <si>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</si>
  <si>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</si>
  <si>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</si>
  <si>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</si>
  <si>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</si>
  <si>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</si>
  <si>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</si>
  <si>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</si>
  <si>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</si>
  <si>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</si>
  <si>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</si>
  <si>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</si>
  <si>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</si>
  <si>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</si>
  <si>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</si>
  <si>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</si>
  <si>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</si>
  <si>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</si>
  <si>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</si>
  <si>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</si>
  <si>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</si>
  <si>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</si>
  <si>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</si>
  <si>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</si>
  <si>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</si>
  <si>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</si>
  <si>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</si>
  <si>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</si>
  <si>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</si>
  <si>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</si>
  <si>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</si>
  <si>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</si>
  <si>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</si>
  <si>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</si>
  <si>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</si>
  <si>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</si>
  <si>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</si>
  <si>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</si>
  <si>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</si>
  <si>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</si>
  <si>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</si>
  <si>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</si>
  <si>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</si>
  <si>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</si>
  <si>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</si>
  <si>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</si>
  <si>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</si>
  <si>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</si>
  <si>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</si>
  <si>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</si>
  <si>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</si>
  <si>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</si>
  <si>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</si>
  <si>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</si>
  <si>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</si>
  <si>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</si>
  <si>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</si>
  <si>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</si>
  <si>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</si>
  <si>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</si>
  <si>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</si>
  <si>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</si>
  <si>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</si>
  <si>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</si>
  <si>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</si>
  <si>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</si>
  <si>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</si>
  <si>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</si>
  <si>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</si>
  <si>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</si>
  <si>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</si>
  <si>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</si>
  <si>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</si>
  <si>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</si>
  <si>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</si>
  <si>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</si>
  <si>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</si>
  <si>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</si>
  <si>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</si>
  <si>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</si>
  <si>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</si>
  <si>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</si>
  <si>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</si>
  <si>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</si>
  <si>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</si>
  <si>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</si>
  <si>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</si>
  <si>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</si>
  <si>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</si>
  <si>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</si>
  <si>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</si>
  <si>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</si>
  <si>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</si>
  <si>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</si>
  <si>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</si>
  <si>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</si>
  <si>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</si>
  <si>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</si>
  <si>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</si>
  <si>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</si>
  <si>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</si>
  <si>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</si>
  <si>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</si>
  <si>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</si>
  <si>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</si>
  <si>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</si>
  <si>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</si>
  <si>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</si>
  <si>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</si>
  <si>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</si>
  <si>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</si>
  <si>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</si>
  <si>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</si>
  <si>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</si>
  <si>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</si>
  <si>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</si>
  <si>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</si>
  <si>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</si>
  <si>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</si>
  <si>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</si>
  <si>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</si>
  <si>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</si>
  <si>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</si>
  <si>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</si>
  <si>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</si>
  <si>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</si>
  <si>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</si>
  <si>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</si>
  <si>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</si>
  <si>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</si>
  <si>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</si>
  <si>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</si>
  <si>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</si>
  <si>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</si>
  <si>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</si>
  <si>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</si>
  <si>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</si>
  <si>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</si>
  <si>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</si>
  <si>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</si>
  <si>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</si>
  <si>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</si>
  <si>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</si>
  <si>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</si>
  <si>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</si>
  <si>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</si>
  <si>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</si>
  <si>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</si>
  <si>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</si>
  <si>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</si>
  <si>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</si>
  <si>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</si>
  <si>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</si>
  <si>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</si>
  <si>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</si>
  <si>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</si>
  <si>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</si>
  <si>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</si>
  <si>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</si>
  <si>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</si>
  <si>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</si>
  <si>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</si>
  <si>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</si>
  <si>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</si>
  <si>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</si>
  <si>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</si>
  <si>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</si>
  <si>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</si>
  <si>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</si>
  <si>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</si>
  <si>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</si>
  <si>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</si>
  <si>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</si>
  <si>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</si>
  <si>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</si>
  <si>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</si>
  <si>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</si>
  <si>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</si>
  <si>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</si>
  <si>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</si>
  <si>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</si>
  <si>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</si>
  <si>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</si>
  <si>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</si>
  <si>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</si>
  <si>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</si>
  <si>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</si>
  <si>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</si>
  <si>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</si>
  <si>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</si>
  <si>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</si>
  <si>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</si>
  <si>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</si>
  <si>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</si>
  <si>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</si>
  <si>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</si>
  <si>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</si>
  <si>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</si>
  <si>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</si>
  <si>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</si>
  <si>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</si>
  <si>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</si>
  <si>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</si>
  <si>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</si>
  <si>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</si>
  <si>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</si>
  <si>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</si>
  <si>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</si>
  <si>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</si>
  <si>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</si>
  <si>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</si>
  <si>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</si>
  <si>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</si>
  <si>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</si>
  <si>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</si>
  <si>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</si>
  <si>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</si>
  <si>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</si>
  <si>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</si>
  <si>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</si>
  <si>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</si>
  <si>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</si>
  <si>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</si>
  <si>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</si>
  <si>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</si>
  <si>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</si>
  <si>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</si>
  <si>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</si>
  <si>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</si>
  <si>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</si>
  <si>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</si>
  <si>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</si>
  <si>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</si>
  <si>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</si>
  <si>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</si>
  <si>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</si>
  <si>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</si>
  <si>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</si>
  <si>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</si>
  <si>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</si>
  <si>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</si>
  <si>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</si>
  <si>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</si>
  <si>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</si>
  <si>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</si>
  <si>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</si>
  <si>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</si>
  <si>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</si>
  <si>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</si>
  <si>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</si>
  <si>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</si>
  <si>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</si>
  <si>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</si>
  <si>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</si>
  <si>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</si>
  <si>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</si>
  <si>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</si>
  <si>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</si>
  <si>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</si>
  <si>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</si>
  <si>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</si>
  <si>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</si>
  <si>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</si>
  <si>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</si>
  <si>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</si>
  <si>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</si>
  <si>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</si>
  <si>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</si>
  <si>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</si>
  <si>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</si>
  <si>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</si>
  <si>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</si>
  <si>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</si>
  <si>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</si>
  <si>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</si>
  <si>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</si>
  <si>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</si>
  <si>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</si>
  <si>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</si>
  <si>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</si>
  <si>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</si>
  <si>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</si>
  <si>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</si>
  <si>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</si>
  <si>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</si>
  <si>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</si>
  <si>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</si>
  <si>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</si>
  <si>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</si>
  <si>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</si>
  <si>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</si>
  <si>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</si>
  <si>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</si>
  <si>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</si>
  <si>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</si>
  <si>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</si>
  <si>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</si>
  <si>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</si>
  <si>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</si>
  <si>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</si>
  <si>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</si>
  <si>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</si>
  <si>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</si>
  <si>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</si>
  <si>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</si>
  <si>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</si>
  <si>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</si>
  <si>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</si>
  <si>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</si>
  <si>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</si>
  <si>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</si>
  <si>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</si>
  <si>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</si>
  <si>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</si>
  <si>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</si>
  <si>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</si>
  <si>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</si>
  <si>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</si>
  <si>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</si>
  <si>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</si>
  <si>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</si>
  <si>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</si>
  <si>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</si>
  <si>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</si>
  <si>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</si>
  <si>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</si>
  <si>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</si>
  <si>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</si>
  <si>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</si>
  <si>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</si>
  <si>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</si>
  <si>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</si>
  <si>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</si>
  <si>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</si>
  <si>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</si>
  <si>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</si>
  <si>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</si>
  <si>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</si>
  <si>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</si>
  <si>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</si>
  <si>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</si>
  <si>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</si>
  <si>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</si>
  <si>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</si>
  <si>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</si>
  <si>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</si>
  <si>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</si>
  <si>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</si>
  <si>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</si>
  <si>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</si>
  <si>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</si>
  <si>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</si>
  <si>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</si>
  <si>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</si>
  <si>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</si>
  <si>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</si>
  <si>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</si>
  <si>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</si>
  <si>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</si>
  <si>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</si>
  <si>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</si>
  <si>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</si>
  <si>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</si>
  <si>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</si>
  <si>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</si>
  <si>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</si>
  <si>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</si>
  <si>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</si>
  <si>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</si>
  <si>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</si>
  <si>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</si>
  <si>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</si>
  <si>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</si>
  <si>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</si>
  <si>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</si>
  <si>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</si>
  <si>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</si>
  <si>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</si>
  <si>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</si>
  <si>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</si>
  <si>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</si>
  <si>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</si>
  <si>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</si>
  <si>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</si>
  <si>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</si>
  <si>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</si>
  <si>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</si>
  <si>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</si>
  <si>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</si>
  <si>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</si>
  <si>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</si>
  <si>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</si>
  <si>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</si>
  <si>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</si>
  <si>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</si>
  <si>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</si>
  <si>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</si>
  <si>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</si>
  <si>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</si>
  <si>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</si>
  <si>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</si>
  <si>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</si>
  <si>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</si>
  <si>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</si>
  <si>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</si>
  <si>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</si>
  <si>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</si>
  <si>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</si>
  <si>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</si>
  <si>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</si>
  <si>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</si>
  <si>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</si>
  <si>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</si>
  <si>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</si>
  <si>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</si>
  <si>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</si>
  <si>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</si>
  <si>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</si>
  <si>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</si>
  <si>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</si>
  <si>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</si>
  <si>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</si>
  <si>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</si>
  <si>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</si>
  <si>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</si>
  <si>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</si>
  <si>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</si>
  <si>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</si>
  <si>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</si>
  <si>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</si>
  <si>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</si>
  <si>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</si>
  <si>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</si>
  <si>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</si>
  <si>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</si>
  <si>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</si>
  <si>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</si>
  <si>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</si>
  <si>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</si>
  <si>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</si>
  <si>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</si>
  <si>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</si>
  <si>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</si>
  <si>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</si>
  <si>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</si>
  <si>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</si>
  <si>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</si>
  <si>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</si>
  <si>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</si>
  <si>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</si>
  <si>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</si>
  <si>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</si>
  <si>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</si>
  <si>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</si>
  <si>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</si>
  <si>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</si>
  <si>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</si>
  <si>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</si>
  <si>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</si>
  <si>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</si>
  <si>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</si>
  <si>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</si>
  <si>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</si>
  <si>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</si>
  <si>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</si>
  <si>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</si>
  <si>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</si>
  <si>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</si>
  <si>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</si>
  <si>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</si>
  <si>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</si>
  <si>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</si>
  <si>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</si>
  <si>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</si>
  <si>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</si>
  <si>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</si>
  <si>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</si>
  <si>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</si>
  <si>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</si>
  <si>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</si>
  <si>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</si>
  <si>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</si>
  <si>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</si>
  <si>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</si>
  <si>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</si>
  <si>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</si>
  <si>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</si>
  <si>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</si>
  <si>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</si>
  <si>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</si>
  <si>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</si>
  <si>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</si>
  <si>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</si>
  <si>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</si>
  <si>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</si>
  <si>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</si>
  <si>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</si>
  <si>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</si>
  <si>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</si>
  <si>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</si>
  <si>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</si>
  <si>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</si>
  <si>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</si>
  <si>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</si>
  <si>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</si>
  <si>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</si>
  <si>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</si>
  <si>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</si>
  <si>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</si>
  <si>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</si>
  <si>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</si>
  <si>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</si>
  <si>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</si>
  <si>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</si>
  <si>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</si>
  <si>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</si>
  <si>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</si>
  <si>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</si>
  <si>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</si>
  <si>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</si>
  <si>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</si>
  <si>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</si>
  <si>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</si>
  <si>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</si>
  <si>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</si>
  <si>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</si>
  <si>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</si>
  <si>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</si>
  <si>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</si>
  <si>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</si>
  <si>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</si>
  <si>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</si>
  <si>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</si>
  <si>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</si>
  <si>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</si>
  <si>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</si>
  <si>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</si>
  <si>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</si>
  <si>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</si>
  <si>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</si>
  <si>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</si>
  <si>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</si>
  <si>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</si>
  <si>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</si>
  <si>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</si>
  <si>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</si>
  <si>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</si>
  <si>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</si>
  <si>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</si>
  <si>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</si>
  <si>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</si>
  <si>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</si>
  <si>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</si>
  <si>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</si>
  <si>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</si>
  <si>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</si>
  <si>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</si>
  <si>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</si>
  <si>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</si>
  <si>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</si>
  <si>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</si>
  <si>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</si>
  <si>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</si>
  <si>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</si>
  <si>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</si>
  <si>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</si>
  <si>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</si>
  <si>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</si>
  <si>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</si>
  <si>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</si>
  <si>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</si>
  <si>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</si>
  <si>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</si>
  <si>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</si>
  <si>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</si>
  <si>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</si>
  <si>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</si>
  <si>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</si>
  <si>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</si>
  <si>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</si>
  <si>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</si>
  <si>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</si>
  <si>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</si>
  <si>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</si>
  <si>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</si>
  <si>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</si>
  <si>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</si>
  <si>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</si>
  <si>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</si>
  <si>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</si>
  <si>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</si>
  <si>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</si>
  <si>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</si>
  <si>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</si>
  <si>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</si>
  <si>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</si>
  <si>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</si>
  <si>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</si>
  <si>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</si>
  <si>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</si>
  <si>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</si>
  <si>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</si>
  <si>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</si>
  <si>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</si>
  <si>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</si>
  <si>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</si>
  <si>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</si>
  <si>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</si>
  <si>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</si>
  <si>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</si>
  <si>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</si>
  <si>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</si>
  <si>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</si>
  <si>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</si>
  <si>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</si>
  <si>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</si>
  <si>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</si>
  <si>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</si>
  <si>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</si>
  <si>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</si>
  <si>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</si>
  <si>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</si>
  <si>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</si>
  <si>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</si>
  <si>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</si>
  <si>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</si>
  <si>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</si>
  <si>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</si>
  <si>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</si>
  <si>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</si>
  <si>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</si>
  <si>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</si>
  <si>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</si>
  <si>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</si>
  <si>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</si>
  <si>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</si>
  <si>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</si>
  <si>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</si>
  <si>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</si>
  <si>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</si>
  <si>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</si>
  <si>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</si>
  <si>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</si>
  <si>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</si>
  <si>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</si>
  <si>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</si>
  <si>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</si>
  <si>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</si>
  <si>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</si>
  <si>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</si>
  <si>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</si>
  <si>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</si>
  <si>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</si>
  <si>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</si>
  <si>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</si>
  <si>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</si>
  <si>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</si>
  <si>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</si>
  <si>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</si>
  <si>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</si>
  <si>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</si>
  <si>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</si>
  <si>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</si>
  <si>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</si>
  <si>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</si>
  <si>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</si>
  <si>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</si>
  <si>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</si>
  <si>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</si>
  <si>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</si>
  <si>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</si>
  <si>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</si>
  <si>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</si>
  <si>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</si>
  <si>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</si>
  <si>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</si>
  <si>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</si>
  <si>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</si>
  <si>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</si>
  <si>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</si>
  <si>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</si>
  <si>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</si>
  <si>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</si>
  <si>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</si>
  <si>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</si>
  <si>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</si>
  <si>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</si>
  <si>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</si>
  <si>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</si>
  <si>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</si>
  <si>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</si>
  <si>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</si>
  <si>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</si>
  <si>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</si>
  <si>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</si>
  <si>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</si>
  <si>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</si>
  <si>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</si>
  <si>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</si>
  <si>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</si>
  <si>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</si>
  <si>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</si>
  <si>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</si>
  <si>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</si>
  <si>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</si>
  <si>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</si>
  <si>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</si>
  <si>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</si>
  <si>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</si>
  <si>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</si>
  <si>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</si>
  <si>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</si>
  <si>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</si>
  <si>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</si>
  <si>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</si>
  <si>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</si>
  <si>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</si>
  <si>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</si>
  <si>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</si>
  <si>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</si>
  <si>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</si>
  <si>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</si>
  <si>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</si>
  <si>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</si>
  <si>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</si>
  <si>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</si>
  <si>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</si>
  <si>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</si>
  <si>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</si>
  <si>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</si>
  <si>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</si>
  <si>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</si>
  <si>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</si>
  <si>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</si>
  <si>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</si>
  <si>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</si>
  <si>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</si>
  <si>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</si>
  <si>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</si>
  <si>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</si>
  <si>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</si>
  <si>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</si>
  <si>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</si>
  <si>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</si>
  <si>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</si>
  <si>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</si>
  <si>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</si>
  <si>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</si>
  <si>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</si>
  <si>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</si>
  <si>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</si>
  <si>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</si>
  <si>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</si>
  <si>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</si>
  <si>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</si>
  <si>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</si>
  <si>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</si>
  <si>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</si>
  <si>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</si>
  <si>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</si>
  <si>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</si>
  <si>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</si>
  <si>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</si>
  <si>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</si>
  <si>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</si>
  <si>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</si>
  <si>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</si>
  <si>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</si>
  <si>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</si>
  <si>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</si>
  <si>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</si>
  <si>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</si>
  <si>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</si>
  <si>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</si>
  <si>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</si>
  <si>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</si>
  <si>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</si>
  <si>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</si>
  <si>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</si>
  <si>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</si>
  <si>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</si>
  <si>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</si>
  <si>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</si>
  <si>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</si>
  <si>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</si>
  <si>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</si>
  <si>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</si>
  <si>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</si>
  <si>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</si>
  <si>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</si>
  <si>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</si>
  <si>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</si>
  <si>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</si>
  <si>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</si>
  <si>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</si>
  <si>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</si>
  <si>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</si>
  <si>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</si>
  <si>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</si>
  <si>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</si>
  <si>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</si>
  <si>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</si>
  <si>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</si>
  <si>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</si>
  <si>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</si>
  <si>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</si>
  <si>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</si>
  <si>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</si>
  <si>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</si>
  <si>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</si>
  <si>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</si>
  <si>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</si>
  <si>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</si>
  <si>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</si>
  <si>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</si>
  <si>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</si>
  <si>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</si>
  <si>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</si>
  <si>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</si>
  <si>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</si>
  <si>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</si>
  <si>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</si>
  <si>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</si>
  <si>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</si>
  <si>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</si>
  <si>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</si>
  <si>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</si>
  <si>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</si>
  <si>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</si>
  <si>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</si>
  <si>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</si>
  <si>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</si>
  <si>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</si>
  <si>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</si>
  <si>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</si>
  <si>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</si>
  <si>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</si>
  <si>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</si>
  <si>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</si>
  <si>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</si>
  <si>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</si>
  <si>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</si>
  <si>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</si>
  <si>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</si>
  <si>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</si>
  <si>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</si>
  <si>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</si>
  <si>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</si>
  <si>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</si>
  <si>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</si>
  <si>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</si>
  <si>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</si>
  <si>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</si>
  <si>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</si>
  <si>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</si>
  <si>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</si>
  <si>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</si>
  <si>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</si>
  <si>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</si>
  <si>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</si>
  <si>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</si>
  <si>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</si>
  <si>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</si>
  <si>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</si>
  <si>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</si>
  <si>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</si>
  <si>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</si>
  <si>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</si>
  <si>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</si>
  <si>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</si>
  <si>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</si>
  <si>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</si>
  <si>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</si>
  <si>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</si>
  <si>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</si>
  <si>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</si>
  <si>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</si>
  <si>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</si>
  <si>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</si>
  <si>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</si>
  <si>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</si>
  <si>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</si>
  <si>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Уточнен план 2017 - ПРИХОДИ</t>
  </si>
  <si>
    <t>Отчет 2017 - ПРИХОДИ</t>
  </si>
  <si>
    <t>Уточнен план 2017 - РАЗХОДИ - рекапитулация</t>
  </si>
  <si>
    <t>Отчет 2017 - РАЗХОДИ - рекапитулация</t>
  </si>
  <si>
    <t>Уточнен план 2017 - ТРАНСФЕРИ и ВРЕМ. БЕЗЛ. ЗАЕМИ</t>
  </si>
  <si>
    <t xml:space="preserve">     Отчет 2017 - ТРАНСФЕРИ и ВРЕМ. БЕЗЛ. ЗАЕМИ</t>
  </si>
  <si>
    <t>Уточнен план 2017 - БЮДЖЕТНО САЛДО</t>
  </si>
  <si>
    <t xml:space="preserve">               Отчет 2017 - БЮДЖЕТНО САЛДО</t>
  </si>
  <si>
    <t>Уточнен план 2017 - ФИНАНСИРАНЕ НА БЮДЖЕТНО САЛДО</t>
  </si>
  <si>
    <t>Отчет 2017-ФИНАНСИРАНЕ НА БЮДЖЕТНО САЛДО</t>
  </si>
  <si>
    <t>Годишен         уточнен план                           2017 г.</t>
  </si>
  <si>
    <t>ОТЧЕТ               2017 г.</t>
  </si>
  <si>
    <t>Платени лихви по активирани гаранции по заеми от  банки в страната</t>
  </si>
  <si>
    <t>Уточнен план 2017</t>
  </si>
  <si>
    <t>Отчет 2017</t>
  </si>
  <si>
    <t>Бланка версия 2.01 от 2017г.</t>
  </si>
  <si>
    <t>ОУ "Христо Ботев" - с.Левка</t>
  </si>
  <si>
    <t>b1158</t>
  </si>
  <si>
    <t>d1036</t>
  </si>
  <si>
    <t>c1336</t>
  </si>
  <si>
    <t>000892670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</si>
</sst>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8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b/>
      <sz val="12"/>
      <color rgb="FFFFFF0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12"/>
      <color rgb="FF660066"/>
      <name val="Arial"/>
      <family val="2"/>
      <charset val="204"/>
    </font>
    <font>
      <i/>
      <sz val="12"/>
      <color rgb="FF800000"/>
      <name val="Times New Roman CYR"/>
      <charset val="204"/>
    </font>
    <font>
      <sz val="12"/>
      <color rgb="FF663300"/>
      <name val="Arial"/>
      <family val="2"/>
      <charset val="204"/>
    </font>
    <font>
      <b/>
      <sz val="12"/>
      <color rgb="FF663300"/>
      <name val="Arial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51" fillId="0" borderId="0" applyNumberFormat="0" applyFill="0" applyBorder="0" applyAlignment="0" applyProtection="0"/>
    <xf numFmtId="0" fontId="27" fillId="0" borderId="0"/>
    <xf numFmtId="0" fontId="35" fillId="0" borderId="0"/>
    <xf numFmtId="0" fontId="152" fillId="0" borderId="0"/>
    <xf numFmtId="0" fontId="150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53" fillId="0" borderId="0" applyNumberFormat="0" applyFill="0" applyBorder="0" applyAlignment="0" applyProtection="0"/>
  </cellStyleXfs>
  <cellXfs count="1845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54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5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6" fillId="17" borderId="3" xfId="0" applyNumberFormat="1" applyFont="1" applyFill="1" applyBorder="1" applyAlignment="1" applyProtection="1">
      <alignment horizontal="center" vertical="center"/>
    </xf>
    <xf numFmtId="0" fontId="157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8" fillId="19" borderId="5" xfId="10" applyFont="1" applyFill="1" applyBorder="1" applyAlignment="1">
      <alignment horizontal="left" vertical="center" wrapText="1"/>
    </xf>
    <xf numFmtId="0" fontId="159" fillId="19" borderId="6" xfId="10" applyFont="1" applyFill="1" applyBorder="1" applyAlignment="1">
      <alignment horizontal="center" vertical="center" wrapText="1"/>
    </xf>
    <xf numFmtId="0" fontId="158" fillId="19" borderId="7" xfId="2" applyFont="1" applyFill="1" applyBorder="1" applyAlignment="1">
      <alignment horizontal="center" vertical="center" wrapText="1"/>
    </xf>
    <xf numFmtId="0" fontId="158" fillId="19" borderId="8" xfId="2" applyFont="1" applyFill="1" applyBorder="1" applyAlignment="1">
      <alignment horizontal="center" vertical="center"/>
    </xf>
    <xf numFmtId="0" fontId="158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60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61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62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62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62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61" fillId="17" borderId="8" xfId="2" applyNumberFormat="1" applyFont="1" applyFill="1" applyBorder="1" applyAlignment="1">
      <alignment horizontal="right" vertical="center"/>
    </xf>
    <xf numFmtId="3" fontId="161" fillId="17" borderId="3" xfId="2" applyNumberFormat="1" applyFont="1" applyFill="1" applyBorder="1" applyAlignment="1" applyProtection="1">
      <alignment horizontal="right" vertical="center"/>
    </xf>
    <xf numFmtId="3" fontId="161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62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61" fillId="17" borderId="8" xfId="2" applyNumberFormat="1" applyFont="1" applyFill="1" applyBorder="1" applyAlignment="1" applyProtection="1">
      <alignment horizontal="right" vertical="center"/>
      <protection locked="0"/>
    </xf>
    <xf numFmtId="3" fontId="161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63" fillId="19" borderId="40" xfId="10" quotePrefix="1" applyFont="1" applyFill="1" applyBorder="1" applyAlignment="1" applyProtection="1">
      <alignment horizontal="right" vertical="center"/>
    </xf>
    <xf numFmtId="0" fontId="157" fillId="19" borderId="41" xfId="10" applyFont="1" applyFill="1" applyBorder="1" applyAlignment="1" applyProtection="1">
      <alignment horizontal="right" vertical="center"/>
    </xf>
    <xf numFmtId="0" fontId="158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64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5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6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6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5" fillId="23" borderId="5" xfId="2" applyFont="1" applyFill="1" applyBorder="1" applyAlignment="1" applyProtection="1">
      <alignment vertical="center"/>
    </xf>
    <xf numFmtId="0" fontId="165" fillId="23" borderId="6" xfId="2" applyFont="1" applyFill="1" applyBorder="1" applyAlignment="1" applyProtection="1">
      <alignment horizontal="center" vertical="center"/>
    </xf>
    <xf numFmtId="0" fontId="166" fillId="23" borderId="7" xfId="2" applyFont="1" applyFill="1" applyBorder="1" applyAlignment="1" applyProtection="1">
      <alignment horizontal="center" vertical="center" wrapText="1"/>
    </xf>
    <xf numFmtId="0" fontId="167" fillId="23" borderId="11" xfId="2" applyFont="1" applyFill="1" applyBorder="1" applyAlignment="1" applyProtection="1">
      <alignment horizontal="center" vertical="center"/>
    </xf>
    <xf numFmtId="0" fontId="167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8" fillId="24" borderId="8" xfId="2" applyNumberFormat="1" applyFont="1" applyFill="1" applyBorder="1" applyAlignment="1" applyProtection="1">
      <alignment horizontal="center" vertical="center" wrapText="1"/>
    </xf>
    <xf numFmtId="1" fontId="168" fillId="24" borderId="3" xfId="2" applyNumberFormat="1" applyFont="1" applyFill="1" applyBorder="1" applyAlignment="1" applyProtection="1">
      <alignment horizontal="center" vertical="center" wrapText="1"/>
    </xf>
    <xf numFmtId="1" fontId="168" fillId="24" borderId="9" xfId="2" applyNumberFormat="1" applyFont="1" applyFill="1" applyBorder="1" applyAlignment="1" applyProtection="1">
      <alignment horizontal="center" vertical="center" wrapText="1"/>
    </xf>
    <xf numFmtId="0" fontId="169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70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71" fillId="24" borderId="31" xfId="10" quotePrefix="1" applyNumberFormat="1" applyFont="1" applyFill="1" applyBorder="1" applyAlignment="1" applyProtection="1">
      <alignment horizontal="right" vertical="center"/>
    </xf>
    <xf numFmtId="3" fontId="168" fillId="24" borderId="52" xfId="2" applyNumberFormat="1" applyFont="1" applyFill="1" applyBorder="1" applyAlignment="1" applyProtection="1">
      <alignment horizontal="right" vertical="center"/>
    </xf>
    <xf numFmtId="3" fontId="170" fillId="24" borderId="8" xfId="2" applyNumberFormat="1" applyFont="1" applyFill="1" applyBorder="1" applyAlignment="1" applyProtection="1">
      <alignment horizontal="right" vertical="center"/>
    </xf>
    <xf numFmtId="3" fontId="170" fillId="24" borderId="3" xfId="2" applyNumberFormat="1" applyFont="1" applyFill="1" applyBorder="1" applyAlignment="1" applyProtection="1">
      <alignment horizontal="right" vertical="center"/>
    </xf>
    <xf numFmtId="3" fontId="170" fillId="24" borderId="9" xfId="2" applyNumberFormat="1" applyFont="1" applyFill="1" applyBorder="1" applyAlignment="1" applyProtection="1">
      <alignment horizontal="right" vertical="center"/>
    </xf>
    <xf numFmtId="0" fontId="172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71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71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71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73" fillId="15" borderId="75" xfId="10" quotePrefix="1" applyNumberFormat="1" applyFont="1" applyFill="1" applyBorder="1" applyAlignment="1" applyProtection="1">
      <alignment horizontal="right" vertical="center"/>
    </xf>
    <xf numFmtId="0" fontId="173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71" fillId="17" borderId="31" xfId="10" applyNumberFormat="1" applyFont="1" applyFill="1" applyBorder="1" applyAlignment="1" applyProtection="1">
      <alignment horizontal="right"/>
    </xf>
    <xf numFmtId="3" fontId="171" fillId="17" borderId="52" xfId="2" applyNumberFormat="1" applyFont="1" applyFill="1" applyBorder="1" applyAlignment="1" applyProtection="1">
      <alignment horizontal="right" vertical="center"/>
    </xf>
    <xf numFmtId="3" fontId="165" fillId="17" borderId="8" xfId="2" applyNumberFormat="1" applyFont="1" applyFill="1" applyBorder="1" applyAlignment="1" applyProtection="1">
      <alignment horizontal="right" vertical="center"/>
    </xf>
    <xf numFmtId="3" fontId="165" fillId="17" borderId="3" xfId="2" applyNumberFormat="1" applyFont="1" applyFill="1" applyBorder="1" applyAlignment="1" applyProtection="1">
      <alignment horizontal="right" vertical="center"/>
    </xf>
    <xf numFmtId="3" fontId="165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74" fillId="23" borderId="40" xfId="10" applyNumberFormat="1" applyFont="1" applyFill="1" applyBorder="1" applyAlignment="1" applyProtection="1">
      <alignment horizontal="right" vertical="center"/>
    </xf>
    <xf numFmtId="0" fontId="167" fillId="23" borderId="41" xfId="10" applyFont="1" applyFill="1" applyBorder="1" applyAlignment="1" applyProtection="1">
      <alignment horizontal="right" vertical="center"/>
    </xf>
    <xf numFmtId="0" fontId="168" fillId="23" borderId="42" xfId="12" applyFont="1" applyFill="1" applyBorder="1" applyAlignment="1" applyProtection="1">
      <alignment horizontal="center" vertical="center" wrapText="1"/>
    </xf>
    <xf numFmtId="3" fontId="168" fillId="23" borderId="80" xfId="2" applyNumberFormat="1" applyFont="1" applyFill="1" applyBorder="1" applyAlignment="1" applyProtection="1">
      <alignment horizontal="right" vertical="center"/>
    </xf>
    <xf numFmtId="3" fontId="170" fillId="23" borderId="40" xfId="2" applyNumberFormat="1" applyFont="1" applyFill="1" applyBorder="1" applyAlignment="1" applyProtection="1">
      <alignment horizontal="right" vertical="center"/>
    </xf>
    <xf numFmtId="3" fontId="170" fillId="23" borderId="41" xfId="2" applyNumberFormat="1" applyFont="1" applyFill="1" applyBorder="1" applyAlignment="1" applyProtection="1">
      <alignment horizontal="right" vertical="center"/>
    </xf>
    <xf numFmtId="3" fontId="170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5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7" fillId="17" borderId="3" xfId="2" applyFont="1" applyFill="1" applyBorder="1" applyAlignment="1" applyProtection="1">
      <alignment horizontal="center" vertical="center"/>
    </xf>
    <xf numFmtId="0" fontId="176" fillId="25" borderId="5" xfId="2" applyFont="1" applyFill="1" applyBorder="1" applyAlignment="1" applyProtection="1">
      <alignment vertical="center"/>
    </xf>
    <xf numFmtId="0" fontId="176" fillId="25" borderId="6" xfId="2" applyFont="1" applyFill="1" applyBorder="1" applyAlignment="1" applyProtection="1">
      <alignment horizontal="center" vertical="center"/>
    </xf>
    <xf numFmtId="0" fontId="177" fillId="25" borderId="7" xfId="2" applyFont="1" applyFill="1" applyBorder="1" applyAlignment="1" applyProtection="1">
      <alignment horizontal="center" vertical="center" wrapText="1"/>
    </xf>
    <xf numFmtId="0" fontId="178" fillId="25" borderId="6" xfId="0" applyFont="1" applyFill="1" applyBorder="1" applyAlignment="1" applyProtection="1">
      <alignment horizontal="left" vertical="center"/>
    </xf>
    <xf numFmtId="0" fontId="179" fillId="25" borderId="6" xfId="2" applyFont="1" applyFill="1" applyBorder="1" applyAlignment="1" applyProtection="1">
      <alignment horizontal="center" vertical="center"/>
    </xf>
    <xf numFmtId="0" fontId="180" fillId="25" borderId="6" xfId="0" applyFont="1" applyFill="1" applyBorder="1" applyAlignment="1" applyProtection="1">
      <alignment horizontal="center" vertical="center"/>
    </xf>
    <xf numFmtId="0" fontId="176" fillId="25" borderId="7" xfId="2" applyFont="1" applyFill="1" applyBorder="1" applyAlignment="1" applyProtection="1">
      <alignment horizontal="center" vertical="center"/>
    </xf>
    <xf numFmtId="0" fontId="181" fillId="25" borderId="14" xfId="2" quotePrefix="1" applyFont="1" applyFill="1" applyBorder="1" applyAlignment="1" applyProtection="1">
      <alignment horizontal="center" vertical="center"/>
    </xf>
    <xf numFmtId="0" fontId="181" fillId="25" borderId="15" xfId="2" applyFont="1" applyFill="1" applyBorder="1" applyAlignment="1" applyProtection="1">
      <alignment horizontal="center" vertical="center"/>
    </xf>
    <xf numFmtId="0" fontId="182" fillId="0" borderId="82" xfId="10" applyFont="1" applyFill="1" applyBorder="1" applyAlignment="1" applyProtection="1">
      <alignment horizontal="center" vertical="center" wrapText="1"/>
    </xf>
    <xf numFmtId="1" fontId="177" fillId="26" borderId="14" xfId="2" applyNumberFormat="1" applyFont="1" applyFill="1" applyBorder="1" applyAlignment="1" applyProtection="1">
      <alignment horizontal="center" vertical="center" wrapText="1"/>
    </xf>
    <xf numFmtId="1" fontId="177" fillId="26" borderId="83" xfId="2" applyNumberFormat="1" applyFont="1" applyFill="1" applyBorder="1" applyAlignment="1" applyProtection="1">
      <alignment horizontal="center" vertical="center" wrapText="1"/>
    </xf>
    <xf numFmtId="1" fontId="177" fillId="26" borderId="13" xfId="2" applyNumberFormat="1" applyFont="1" applyFill="1" applyBorder="1" applyAlignment="1" applyProtection="1">
      <alignment horizontal="center" vertical="center" wrapText="1"/>
    </xf>
    <xf numFmtId="0" fontId="183" fillId="25" borderId="10" xfId="2" applyFont="1" applyFill="1" applyBorder="1" applyAlignment="1" applyProtection="1">
      <alignment horizontal="center" vertical="center" wrapText="1"/>
    </xf>
    <xf numFmtId="0" fontId="184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6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5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6" fillId="26" borderId="31" xfId="10" quotePrefix="1" applyNumberFormat="1" applyFont="1" applyFill="1" applyBorder="1" applyAlignment="1" applyProtection="1">
      <alignment horizontal="right" vertical="center"/>
    </xf>
    <xf numFmtId="3" fontId="187" fillId="26" borderId="8" xfId="2" applyNumberFormat="1" applyFont="1" applyFill="1" applyBorder="1" applyAlignment="1" applyProtection="1">
      <alignment vertical="center"/>
    </xf>
    <xf numFmtId="3" fontId="187" fillId="26" borderId="3" xfId="2" applyNumberFormat="1" applyFont="1" applyFill="1" applyBorder="1" applyAlignment="1" applyProtection="1">
      <alignment vertical="center"/>
    </xf>
    <xf numFmtId="3" fontId="187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62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62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6" fillId="26" borderId="31" xfId="10" quotePrefix="1" applyNumberFormat="1" applyFont="1" applyFill="1" applyBorder="1" applyAlignment="1">
      <alignment horizontal="right" vertical="center"/>
    </xf>
    <xf numFmtId="3" fontId="187" fillId="26" borderId="8" xfId="2" applyNumberFormat="1" applyFont="1" applyFill="1" applyBorder="1" applyAlignment="1">
      <alignment vertical="center"/>
    </xf>
    <xf numFmtId="3" fontId="187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62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62" fillId="21" borderId="13" xfId="2" applyNumberFormat="1" applyFont="1" applyFill="1" applyBorder="1" applyAlignment="1" applyProtection="1">
      <alignment horizontal="center" vertical="center"/>
    </xf>
    <xf numFmtId="3" fontId="187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7" fillId="26" borderId="8" xfId="2" applyNumberFormat="1" applyFont="1" applyFill="1" applyBorder="1" applyAlignment="1" applyProtection="1">
      <alignment vertical="center"/>
      <protection locked="0"/>
    </xf>
    <xf numFmtId="3" fontId="187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62" fillId="21" borderId="20" xfId="2" applyNumberFormat="1" applyFont="1" applyFill="1" applyBorder="1" applyAlignment="1" applyProtection="1">
      <alignment horizontal="center" vertical="center"/>
    </xf>
    <xf numFmtId="186" fontId="162" fillId="21" borderId="18" xfId="2" applyNumberFormat="1" applyFont="1" applyFill="1" applyBorder="1" applyAlignment="1" applyProtection="1">
      <alignment horizontal="center" vertical="center"/>
    </xf>
    <xf numFmtId="186" fontId="162" fillId="21" borderId="24" xfId="2" applyNumberFormat="1" applyFont="1" applyFill="1" applyBorder="1" applyAlignment="1" applyProtection="1">
      <alignment horizontal="center" vertical="center"/>
    </xf>
    <xf numFmtId="186" fontId="162" fillId="21" borderId="22" xfId="2" applyNumberFormat="1" applyFont="1" applyFill="1" applyBorder="1" applyAlignment="1" applyProtection="1">
      <alignment horizontal="center" vertical="center"/>
    </xf>
    <xf numFmtId="186" fontId="162" fillId="21" borderId="33" xfId="2" applyNumberFormat="1" applyFont="1" applyFill="1" applyBorder="1" applyAlignment="1" applyProtection="1">
      <alignment horizontal="center" vertical="center"/>
    </xf>
    <xf numFmtId="186" fontId="162" fillId="21" borderId="34" xfId="2" applyNumberFormat="1" applyFont="1" applyFill="1" applyBorder="1" applyAlignment="1" applyProtection="1">
      <alignment horizontal="center" vertical="center"/>
    </xf>
    <xf numFmtId="0" fontId="188" fillId="25" borderId="40" xfId="10" quotePrefix="1" applyFont="1" applyFill="1" applyBorder="1" applyAlignment="1">
      <alignment horizontal="right" vertical="center"/>
    </xf>
    <xf numFmtId="0" fontId="181" fillId="25" borderId="41" xfId="10" applyFont="1" applyFill="1" applyBorder="1" applyAlignment="1">
      <alignment horizontal="right" vertical="center"/>
    </xf>
    <xf numFmtId="0" fontId="177" fillId="25" borderId="42" xfId="10" applyFont="1" applyFill="1" applyBorder="1" applyAlignment="1">
      <alignment horizontal="center" vertical="center" wrapText="1"/>
    </xf>
    <xf numFmtId="3" fontId="187" fillId="25" borderId="40" xfId="2" applyNumberFormat="1" applyFont="1" applyFill="1" applyBorder="1" applyAlignment="1">
      <alignment vertical="center"/>
    </xf>
    <xf numFmtId="3" fontId="187" fillId="25" borderId="41" xfId="2" applyNumberFormat="1" applyFont="1" applyFill="1" applyBorder="1" applyAlignment="1">
      <alignment vertical="center"/>
    </xf>
    <xf numFmtId="0" fontId="184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6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16" xfId="2" applyNumberFormat="1" applyFont="1" applyFill="1" applyBorder="1" applyAlignment="1">
      <alignment vertical="center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8" fillId="25" borderId="40" xfId="10" quotePrefix="1" applyFont="1" applyFill="1" applyBorder="1" applyAlignment="1" applyProtection="1">
      <alignment horizontal="right" vertical="center"/>
    </xf>
    <xf numFmtId="0" fontId="181" fillId="25" borderId="41" xfId="10" applyFont="1" applyFill="1" applyBorder="1" applyAlignment="1" applyProtection="1">
      <alignment horizontal="right" vertical="center"/>
    </xf>
    <xf numFmtId="0" fontId="177" fillId="25" borderId="42" xfId="10" applyFont="1" applyFill="1" applyBorder="1" applyAlignment="1" applyProtection="1">
      <alignment horizontal="center" vertical="center" wrapText="1"/>
    </xf>
    <xf numFmtId="3" fontId="177" fillId="25" borderId="80" xfId="2" applyNumberFormat="1" applyFont="1" applyFill="1" applyBorder="1" applyAlignment="1" applyProtection="1">
      <alignment vertical="center"/>
    </xf>
    <xf numFmtId="3" fontId="187" fillId="25" borderId="40" xfId="2" applyNumberFormat="1" applyFont="1" applyFill="1" applyBorder="1" applyAlignment="1" applyProtection="1">
      <alignment vertical="center"/>
    </xf>
    <xf numFmtId="3" fontId="187" fillId="25" borderId="41" xfId="2" applyNumberFormat="1" applyFont="1" applyFill="1" applyBorder="1" applyAlignment="1" applyProtection="1">
      <alignment vertical="center"/>
    </xf>
    <xf numFmtId="3" fontId="187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9" fillId="28" borderId="6" xfId="2" applyFont="1" applyFill="1" applyBorder="1" applyAlignment="1" applyProtection="1">
      <alignment horizontal="center" vertical="center"/>
    </xf>
    <xf numFmtId="0" fontId="180" fillId="28" borderId="6" xfId="0" applyFont="1" applyFill="1" applyBorder="1" applyAlignment="1" applyProtection="1">
      <alignment horizontal="center" vertical="center"/>
    </xf>
    <xf numFmtId="0" fontId="176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9" fillId="15" borderId="94" xfId="6" applyFont="1" applyFill="1" applyBorder="1" applyProtection="1"/>
    <xf numFmtId="188" fontId="189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90" fillId="29" borderId="95" xfId="2" quotePrefix="1" applyFont="1" applyFill="1" applyBorder="1" applyAlignment="1" applyProtection="1">
      <alignment vertical="center"/>
    </xf>
    <xf numFmtId="0" fontId="191" fillId="29" borderId="96" xfId="2" applyFont="1" applyFill="1" applyBorder="1" applyAlignment="1" applyProtection="1">
      <alignment horizontal="center" vertical="center"/>
    </xf>
    <xf numFmtId="0" fontId="190" fillId="29" borderId="97" xfId="2" quotePrefix="1" applyFont="1" applyFill="1" applyBorder="1" applyAlignment="1" applyProtection="1">
      <alignment horizontal="center" vertical="center" wrapText="1"/>
    </xf>
    <xf numFmtId="0" fontId="192" fillId="29" borderId="5" xfId="2" applyFont="1" applyFill="1" applyBorder="1" applyAlignment="1" applyProtection="1">
      <alignment horizontal="left" vertical="center"/>
    </xf>
    <xf numFmtId="0" fontId="193" fillId="29" borderId="6" xfId="0" applyFont="1" applyFill="1" applyBorder="1" applyAlignment="1" applyProtection="1">
      <alignment horizontal="center" vertical="center"/>
    </xf>
    <xf numFmtId="0" fontId="191" fillId="29" borderId="7" xfId="2" applyFont="1" applyFill="1" applyBorder="1" applyAlignment="1" applyProtection="1">
      <alignment horizontal="center" vertical="center"/>
    </xf>
    <xf numFmtId="0" fontId="194" fillId="29" borderId="8" xfId="2" quotePrefix="1" applyFont="1" applyFill="1" applyBorder="1" applyAlignment="1" applyProtection="1">
      <alignment horizontal="center" vertical="center"/>
    </xf>
    <xf numFmtId="0" fontId="194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90" fillId="15" borderId="14" xfId="2" applyNumberFormat="1" applyFont="1" applyFill="1" applyBorder="1" applyAlignment="1" applyProtection="1">
      <alignment horizontal="center" vertical="center" wrapText="1"/>
    </xf>
    <xf numFmtId="1" fontId="190" fillId="15" borderId="83" xfId="2" applyNumberFormat="1" applyFont="1" applyFill="1" applyBorder="1" applyAlignment="1" applyProtection="1">
      <alignment horizontal="center" vertical="center" wrapText="1"/>
    </xf>
    <xf numFmtId="1" fontId="190" fillId="15" borderId="13" xfId="2" applyNumberFormat="1" applyFont="1" applyFill="1" applyBorder="1" applyAlignment="1" applyProtection="1">
      <alignment horizontal="center" vertical="center" wrapText="1"/>
    </xf>
    <xf numFmtId="0" fontId="195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91" fillId="15" borderId="0" xfId="2" applyFont="1" applyFill="1" applyBorder="1" applyAlignment="1" applyProtection="1">
      <alignment horizontal="left" vertical="center" wrapText="1"/>
    </xf>
    <xf numFmtId="179" fontId="196" fillId="30" borderId="31" xfId="10" quotePrefix="1" applyNumberFormat="1" applyFont="1" applyFill="1" applyBorder="1" applyAlignment="1">
      <alignment horizontal="right" vertical="center"/>
    </xf>
    <xf numFmtId="3" fontId="190" fillId="30" borderId="52" xfId="2" applyNumberFormat="1" applyFont="1" applyFill="1" applyBorder="1" applyAlignment="1" applyProtection="1">
      <alignment vertical="center"/>
    </xf>
    <xf numFmtId="3" fontId="197" fillId="30" borderId="8" xfId="2" applyNumberFormat="1" applyFont="1" applyFill="1" applyBorder="1" applyAlignment="1">
      <alignment vertical="center"/>
    </xf>
    <xf numFmtId="3" fontId="197" fillId="30" borderId="3" xfId="2" applyNumberFormat="1" applyFont="1" applyFill="1" applyBorder="1" applyAlignment="1" applyProtection="1">
      <alignment vertical="center"/>
    </xf>
    <xf numFmtId="3" fontId="197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62" fillId="31" borderId="21" xfId="2" applyNumberFormat="1" applyFont="1" applyFill="1" applyBorder="1" applyAlignment="1" applyProtection="1">
      <alignment horizontal="center" vertical="center"/>
    </xf>
    <xf numFmtId="186" fontId="162" fillId="31" borderId="25" xfId="2" applyNumberFormat="1" applyFont="1" applyFill="1" applyBorder="1" applyAlignment="1" applyProtection="1">
      <alignment horizontal="center" vertical="center"/>
    </xf>
    <xf numFmtId="186" fontId="162" fillId="31" borderId="35" xfId="2" applyNumberFormat="1" applyFont="1" applyFill="1" applyBorder="1" applyAlignment="1" applyProtection="1">
      <alignment horizontal="center" vertical="center"/>
    </xf>
    <xf numFmtId="3" fontId="197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7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62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62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90" fillId="30" borderId="52" xfId="2" applyNumberFormat="1" applyFont="1" applyFill="1" applyBorder="1" applyAlignment="1" applyProtection="1">
      <alignment horizontal="right" vertical="center"/>
    </xf>
    <xf numFmtId="3" fontId="197" fillId="30" borderId="8" xfId="2" applyNumberFormat="1" applyFont="1" applyFill="1" applyBorder="1" applyAlignment="1" applyProtection="1">
      <alignment horizontal="right" vertical="center"/>
    </xf>
    <xf numFmtId="3" fontId="197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7" fillId="30" borderId="8" xfId="2" applyNumberFormat="1" applyFont="1" applyFill="1" applyBorder="1" applyAlignment="1" applyProtection="1">
      <alignment horizontal="right" vertical="center"/>
      <protection locked="0"/>
    </xf>
    <xf numFmtId="3" fontId="197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6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6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6" fillId="30" borderId="11" xfId="10" quotePrefix="1" applyNumberFormat="1" applyFont="1" applyFill="1" applyBorder="1" applyAlignment="1">
      <alignment horizontal="right" vertical="center"/>
    </xf>
    <xf numFmtId="3" fontId="190" fillId="30" borderId="10" xfId="2" applyNumberFormat="1" applyFont="1" applyFill="1" applyBorder="1" applyAlignment="1" applyProtection="1">
      <alignment vertical="center"/>
    </xf>
    <xf numFmtId="3" fontId="197" fillId="30" borderId="14" xfId="2" applyNumberFormat="1" applyFont="1" applyFill="1" applyBorder="1" applyAlignment="1" applyProtection="1">
      <alignment vertical="center"/>
    </xf>
    <xf numFmtId="3" fontId="197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54" fillId="21" borderId="53" xfId="2" applyNumberFormat="1" applyFont="1" applyFill="1" applyBorder="1" applyAlignment="1" applyProtection="1">
      <alignment horizontal="center" vertical="center"/>
    </xf>
    <xf numFmtId="186" fontId="154" fillId="21" borderId="55" xfId="2" applyNumberFormat="1" applyFont="1" applyFill="1" applyBorder="1" applyAlignment="1" applyProtection="1">
      <alignment horizontal="center" vertical="center"/>
    </xf>
    <xf numFmtId="186" fontId="154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62" fillId="21" borderId="78" xfId="2" applyNumberFormat="1" applyFont="1" applyFill="1" applyBorder="1" applyAlignment="1" applyProtection="1">
      <alignment horizontal="center" vertical="center"/>
    </xf>
    <xf numFmtId="186" fontId="162" fillId="21" borderId="75" xfId="2" applyNumberFormat="1" applyFont="1" applyFill="1" applyBorder="1" applyAlignment="1" applyProtection="1">
      <alignment horizontal="center" vertical="center"/>
    </xf>
    <xf numFmtId="186" fontId="162" fillId="31" borderId="79" xfId="2" applyNumberFormat="1" applyFont="1" applyFill="1" applyBorder="1" applyAlignment="1" applyProtection="1">
      <alignment horizontal="center" vertical="center"/>
    </xf>
    <xf numFmtId="186" fontId="162" fillId="31" borderId="30" xfId="2" applyNumberFormat="1" applyFont="1" applyFill="1" applyBorder="1" applyAlignment="1" applyProtection="1">
      <alignment horizontal="center" vertical="center"/>
    </xf>
    <xf numFmtId="176" fontId="198" fillId="29" borderId="104" xfId="10" applyNumberFormat="1" applyFont="1" applyFill="1" applyBorder="1" applyAlignment="1">
      <alignment horizontal="right" vertical="center"/>
    </xf>
    <xf numFmtId="179" fontId="199" fillId="29" borderId="41" xfId="10" quotePrefix="1" applyNumberFormat="1" applyFont="1" applyFill="1" applyBorder="1" applyAlignment="1">
      <alignment horizontal="right" vertical="center"/>
    </xf>
    <xf numFmtId="0" fontId="190" fillId="29" borderId="105" xfId="10" applyFont="1" applyFill="1" applyBorder="1" applyAlignment="1">
      <alignment horizontal="center" vertical="center" wrapText="1"/>
    </xf>
    <xf numFmtId="3" fontId="196" fillId="29" borderId="80" xfId="2" applyNumberFormat="1" applyFont="1" applyFill="1" applyBorder="1" applyAlignment="1" applyProtection="1">
      <alignment vertical="center"/>
    </xf>
    <xf numFmtId="3" fontId="191" fillId="29" borderId="40" xfId="2" applyNumberFormat="1" applyFont="1" applyFill="1" applyBorder="1" applyAlignment="1">
      <alignment vertical="center"/>
    </xf>
    <xf numFmtId="3" fontId="191" fillId="29" borderId="106" xfId="2" applyNumberFormat="1" applyFont="1" applyFill="1" applyBorder="1" applyAlignment="1">
      <alignment vertical="center"/>
    </xf>
    <xf numFmtId="3" fontId="191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9" fillId="15" borderId="94" xfId="6" applyNumberFormat="1" applyFont="1" applyFill="1" applyBorder="1" applyProtection="1"/>
    <xf numFmtId="188" fontId="200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201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202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203" fillId="24" borderId="3" xfId="2" applyFont="1" applyFill="1" applyBorder="1" applyAlignment="1" applyProtection="1">
      <alignment horizontal="center" vertical="center"/>
      <protection locked="0"/>
    </xf>
    <xf numFmtId="3" fontId="203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202" fillId="15" borderId="0" xfId="2" applyFont="1" applyFill="1" applyAlignment="1">
      <alignment vertical="center"/>
    </xf>
    <xf numFmtId="0" fontId="202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71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5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04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5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0" fontId="34" fillId="15" borderId="110" xfId="0" quotePrefix="1" applyFont="1" applyFill="1" applyBorder="1" applyAlignment="1" applyProtection="1">
      <alignment horizontal="left"/>
    </xf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7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6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7" fillId="15" borderId="16" xfId="0" quotePrefix="1" applyNumberFormat="1" applyFont="1" applyFill="1" applyBorder="1" applyAlignment="1" applyProtection="1"/>
    <xf numFmtId="187" fontId="208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7" fillId="15" borderId="96" xfId="0" quotePrefix="1" applyNumberFormat="1" applyFont="1" applyFill="1" applyBorder="1" applyAlignment="1" applyProtection="1"/>
    <xf numFmtId="187" fontId="208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61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9" fillId="17" borderId="0" xfId="8" applyFont="1" applyFill="1" applyProtection="1"/>
    <xf numFmtId="0" fontId="160" fillId="17" borderId="0" xfId="5" applyFont="1" applyFill="1" applyAlignment="1" applyProtection="1">
      <alignment horizontal="center" vertical="center"/>
    </xf>
    <xf numFmtId="0" fontId="210" fillId="17" borderId="0" xfId="14" applyFont="1" applyFill="1" applyBorder="1" applyAlignment="1" applyProtection="1">
      <alignment horizontal="left"/>
    </xf>
    <xf numFmtId="0" fontId="161" fillId="13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9" fillId="17" borderId="0" xfId="0" applyNumberFormat="1" applyFont="1" applyFill="1" applyBorder="1" applyAlignment="1" applyProtection="1">
      <alignment horizontal="left"/>
    </xf>
    <xf numFmtId="0" fontId="160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11" fillId="15" borderId="3" xfId="8" applyNumberFormat="1" applyFont="1" applyFill="1" applyBorder="1" applyAlignment="1" applyProtection="1">
      <alignment horizontal="center" vertical="center"/>
    </xf>
    <xf numFmtId="184" fontId="203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6" fillId="15" borderId="3" xfId="0" applyNumberFormat="1" applyFont="1" applyFill="1" applyBorder="1" applyAlignment="1" applyProtection="1">
      <alignment horizontal="center" vertical="center"/>
    </xf>
    <xf numFmtId="0" fontId="205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203" fillId="17" borderId="0" xfId="2" quotePrefix="1" applyFont="1" applyFill="1" applyBorder="1" applyAlignment="1" applyProtection="1"/>
    <xf numFmtId="0" fontId="212" fillId="17" borderId="0" xfId="5" applyFont="1" applyFill="1" applyBorder="1" applyAlignment="1" applyProtection="1">
      <alignment horizontal="right"/>
    </xf>
    <xf numFmtId="0" fontId="213" fillId="17" borderId="0" xfId="8" applyFont="1" applyFill="1" applyBorder="1" applyAlignment="1" applyProtection="1">
      <alignment horizontal="right"/>
    </xf>
    <xf numFmtId="184" fontId="214" fillId="15" borderId="3" xfId="14" applyNumberFormat="1" applyFont="1" applyFill="1" applyBorder="1" applyAlignment="1" applyProtection="1">
      <alignment horizontal="center" vertical="center"/>
    </xf>
    <xf numFmtId="0" fontId="211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5" fillId="17" borderId="0" xfId="8" applyFont="1" applyFill="1" applyBorder="1" applyAlignment="1" applyProtection="1">
      <alignment horizontal="center"/>
    </xf>
    <xf numFmtId="187" fontId="216" fillId="17" borderId="0" xfId="15" applyNumberFormat="1" applyFont="1" applyFill="1" applyBorder="1" applyAlignment="1" applyProtection="1"/>
    <xf numFmtId="38" fontId="216" fillId="17" borderId="0" xfId="15" applyNumberFormat="1" applyFont="1" applyFill="1" applyBorder="1" applyProtection="1"/>
    <xf numFmtId="0" fontId="216" fillId="17" borderId="0" xfId="15" applyNumberFormat="1" applyFont="1" applyFill="1" applyAlignment="1" applyProtection="1"/>
    <xf numFmtId="0" fontId="212" fillId="17" borderId="0" xfId="5" quotePrefix="1" applyFont="1" applyFill="1" applyBorder="1" applyAlignment="1" applyProtection="1">
      <alignment horizontal="left"/>
    </xf>
    <xf numFmtId="0" fontId="217" fillId="17" borderId="0" xfId="5" applyFont="1" applyFill="1" applyBorder="1" applyAlignment="1" applyProtection="1"/>
    <xf numFmtId="177" fontId="218" fillId="15" borderId="3" xfId="2" applyNumberFormat="1" applyFont="1" applyFill="1" applyBorder="1" applyAlignment="1" applyProtection="1">
      <alignment horizontal="center" vertical="center"/>
    </xf>
    <xf numFmtId="0" fontId="219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9" fillId="19" borderId="117" xfId="5" quotePrefix="1" applyNumberFormat="1" applyFont="1" applyFill="1" applyBorder="1" applyAlignment="1" applyProtection="1">
      <alignment horizontal="center" wrapText="1"/>
    </xf>
    <xf numFmtId="193" fontId="178" fillId="19" borderId="117" xfId="5" quotePrefix="1" applyNumberFormat="1" applyFont="1" applyFill="1" applyBorder="1" applyAlignment="1" applyProtection="1">
      <alignment horizontal="center" vertical="center" wrapText="1"/>
    </xf>
    <xf numFmtId="193" fontId="220" fillId="37" borderId="117" xfId="5" quotePrefix="1" applyNumberFormat="1" applyFont="1" applyFill="1" applyBorder="1" applyAlignment="1" applyProtection="1">
      <alignment horizontal="center" vertical="center" wrapText="1"/>
    </xf>
    <xf numFmtId="193" fontId="158" fillId="37" borderId="117" xfId="5" quotePrefix="1" applyNumberFormat="1" applyFont="1" applyFill="1" applyBorder="1" applyAlignment="1" applyProtection="1">
      <alignment horizontal="center" vertical="center" wrapText="1"/>
    </xf>
    <xf numFmtId="193" fontId="221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9" fillId="19" borderId="123" xfId="5" quotePrefix="1" applyNumberFormat="1" applyFont="1" applyFill="1" applyBorder="1" applyAlignment="1" applyProtection="1">
      <alignment horizontal="center"/>
    </xf>
    <xf numFmtId="177" fontId="222" fillId="19" borderId="123" xfId="5" quotePrefix="1" applyNumberFormat="1" applyFont="1" applyFill="1" applyBorder="1" applyAlignment="1" applyProtection="1">
      <alignment horizontal="center"/>
    </xf>
    <xf numFmtId="194" fontId="160" fillId="37" borderId="123" xfId="5" quotePrefix="1" applyNumberFormat="1" applyFont="1" applyFill="1" applyBorder="1" applyAlignment="1" applyProtection="1">
      <alignment horizontal="center"/>
    </xf>
    <xf numFmtId="177" fontId="158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21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23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8" fillId="15" borderId="73" xfId="5" quotePrefix="1" applyNumberFormat="1" applyFont="1" applyFill="1" applyBorder="1" applyAlignment="1" applyProtection="1"/>
    <xf numFmtId="187" fontId="207" fillId="15" borderId="73" xfId="5" quotePrefix="1" applyNumberFormat="1" applyFont="1" applyFill="1" applyBorder="1" applyAlignment="1" applyProtection="1"/>
    <xf numFmtId="187" fontId="207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6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7" fillId="17" borderId="96" xfId="5" quotePrefix="1" applyNumberFormat="1" applyFont="1" applyFill="1" applyBorder="1" applyAlignment="1" applyProtection="1"/>
    <xf numFmtId="187" fontId="207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7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9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2" borderId="150" xfId="5" applyNumberFormat="1" applyFont="1" applyFill="1" applyBorder="1" applyAlignment="1" applyProtection="1">
      <alignment horizontal="center"/>
    </xf>
    <xf numFmtId="188" fontId="100" fillId="12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2" borderId="156" xfId="5" applyNumberFormat="1" applyFont="1" applyFill="1" applyBorder="1" applyAlignment="1" applyProtection="1">
      <alignment horizontal="center"/>
    </xf>
    <xf numFmtId="188" fontId="100" fillId="12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24" fillId="9" borderId="150" xfId="5" applyNumberFormat="1" applyFont="1" applyFill="1" applyBorder="1" applyAlignment="1" applyProtection="1">
      <alignment horizontal="center"/>
    </xf>
    <xf numFmtId="188" fontId="225" fillId="9" borderId="151" xfId="5" applyNumberFormat="1" applyFont="1" applyFill="1" applyBorder="1" applyAlignment="1" applyProtection="1">
      <alignment horizontal="center"/>
    </xf>
    <xf numFmtId="188" fontId="226" fillId="12" borderId="150" xfId="5" applyNumberFormat="1" applyFont="1" applyFill="1" applyBorder="1" applyAlignment="1" applyProtection="1">
      <alignment horizontal="center"/>
    </xf>
    <xf numFmtId="188" fontId="227" fillId="12" borderId="151" xfId="5" applyNumberFormat="1" applyFont="1" applyFill="1" applyBorder="1" applyAlignment="1" applyProtection="1">
      <alignment horizontal="center"/>
    </xf>
    <xf numFmtId="188" fontId="228" fillId="11" borderId="152" xfId="5" applyNumberFormat="1" applyFont="1" applyFill="1" applyBorder="1" applyAlignment="1" applyProtection="1">
      <alignment horizontal="center"/>
    </xf>
    <xf numFmtId="188" fontId="229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24" fillId="9" borderId="156" xfId="5" applyNumberFormat="1" applyFont="1" applyFill="1" applyBorder="1" applyAlignment="1" applyProtection="1">
      <alignment horizontal="center"/>
    </xf>
    <xf numFmtId="188" fontId="225" fillId="9" borderId="157" xfId="5" applyNumberFormat="1" applyFont="1" applyFill="1" applyBorder="1" applyAlignment="1" applyProtection="1">
      <alignment horizontal="center"/>
    </xf>
    <xf numFmtId="188" fontId="226" fillId="12" borderId="156" xfId="5" applyNumberFormat="1" applyFont="1" applyFill="1" applyBorder="1" applyAlignment="1" applyProtection="1">
      <alignment horizontal="center"/>
    </xf>
    <xf numFmtId="188" fontId="227" fillId="12" borderId="157" xfId="5" applyNumberFormat="1" applyFont="1" applyFill="1" applyBorder="1" applyAlignment="1" applyProtection="1">
      <alignment horizontal="center"/>
    </xf>
    <xf numFmtId="188" fontId="228" fillId="11" borderId="158" xfId="5" applyNumberFormat="1" applyFont="1" applyFill="1" applyBorder="1" applyAlignment="1" applyProtection="1">
      <alignment horizontal="center"/>
    </xf>
    <xf numFmtId="188" fontId="229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50" fillId="0" borderId="0" xfId="5" applyProtection="1"/>
    <xf numFmtId="0" fontId="150" fillId="0" borderId="0" xfId="5" applyNumberFormat="1" applyProtection="1"/>
    <xf numFmtId="184" fontId="156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8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30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03" fillId="24" borderId="3" xfId="2" applyNumberFormat="1" applyFont="1" applyFill="1" applyBorder="1" applyAlignment="1" applyProtection="1">
      <alignment horizontal="center" vertical="center"/>
    </xf>
    <xf numFmtId="3" fontId="203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7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162" xfId="0" applyNumberFormat="1" applyFont="1" applyFill="1" applyBorder="1" applyAlignment="1" applyProtection="1"/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3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31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78" xfId="2" applyNumberFormat="1" applyFont="1" applyFill="1" applyBorder="1" applyAlignment="1" applyProtection="1">
      <alignment horizontal="right" vertical="center"/>
      <protection locked="0"/>
    </xf>
    <xf numFmtId="3" fontId="12" fillId="15" borderId="75" xfId="2" applyNumberFormat="1" applyFont="1" applyFill="1" applyBorder="1" applyAlignment="1" applyProtection="1">
      <alignment horizontal="right" vertical="center"/>
      <protection locked="0"/>
    </xf>
    <xf numFmtId="3" fontId="12" fillId="15" borderId="79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70" fillId="24" borderId="8" xfId="2" applyNumberFormat="1" applyFont="1" applyFill="1" applyBorder="1" applyAlignment="1" applyProtection="1">
      <alignment horizontal="right" vertical="center"/>
      <protection locked="0"/>
    </xf>
    <xf numFmtId="3" fontId="170" fillId="24" borderId="3" xfId="2" applyNumberFormat="1" applyFont="1" applyFill="1" applyBorder="1" applyAlignment="1" applyProtection="1">
      <alignment horizontal="right" vertical="center"/>
      <protection locked="0"/>
    </xf>
    <xf numFmtId="3" fontId="170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5" fillId="17" borderId="8" xfId="2" applyNumberFormat="1" applyFont="1" applyFill="1" applyBorder="1" applyAlignment="1" applyProtection="1">
      <alignment horizontal="right" vertical="center"/>
      <protection locked="0"/>
    </xf>
    <xf numFmtId="3" fontId="165" fillId="17" borderId="3" xfId="2" applyNumberFormat="1" applyFont="1" applyFill="1" applyBorder="1" applyAlignment="1" applyProtection="1">
      <alignment horizontal="right" vertical="center"/>
      <protection locked="0"/>
    </xf>
    <xf numFmtId="3" fontId="165" fillId="17" borderId="9" xfId="2" applyNumberFormat="1" applyFont="1" applyFill="1" applyBorder="1" applyAlignment="1" applyProtection="1">
      <alignment horizontal="right" vertical="center"/>
      <protection locked="0"/>
    </xf>
    <xf numFmtId="198" fontId="168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8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32" fillId="15" borderId="82" xfId="2" applyFont="1" applyFill="1" applyBorder="1" applyAlignment="1">
      <alignment horizontal="center" vertical="center" wrapText="1"/>
    </xf>
    <xf numFmtId="180" fontId="233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62" fillId="21" borderId="8" xfId="2" applyNumberFormat="1" applyFont="1" applyFill="1" applyBorder="1" applyAlignment="1" applyProtection="1">
      <alignment horizontal="center" vertical="center"/>
    </xf>
    <xf numFmtId="186" fontId="162" fillId="21" borderId="3" xfId="2" applyNumberFormat="1" applyFont="1" applyFill="1" applyBorder="1" applyAlignment="1" applyProtection="1">
      <alignment horizontal="center" vertical="center"/>
    </xf>
    <xf numFmtId="186" fontId="162" fillId="21" borderId="9" xfId="2" applyNumberFormat="1" applyFont="1" applyFill="1" applyBorder="1" applyAlignment="1" applyProtection="1">
      <alignment horizontal="center" vertical="center"/>
    </xf>
    <xf numFmtId="0" fontId="167" fillId="23" borderId="40" xfId="10" applyFont="1" applyFill="1" applyBorder="1" applyAlignment="1" applyProtection="1">
      <alignment horizontal="right" vertical="center"/>
    </xf>
    <xf numFmtId="186" fontId="162" fillId="21" borderId="66" xfId="2" applyNumberFormat="1" applyFont="1" applyFill="1" applyBorder="1" applyAlignment="1" applyProtection="1">
      <alignment horizontal="center" vertical="center"/>
    </xf>
    <xf numFmtId="186" fontId="162" fillId="21" borderId="63" xfId="2" applyNumberFormat="1" applyFont="1" applyFill="1" applyBorder="1" applyAlignment="1" applyProtection="1">
      <alignment horizontal="center" vertical="center"/>
    </xf>
    <xf numFmtId="186" fontId="162" fillId="21" borderId="61" xfId="2" applyNumberFormat="1" applyFont="1" applyFill="1" applyBorder="1" applyAlignment="1" applyProtection="1">
      <alignment horizontal="center" vertical="center"/>
    </xf>
    <xf numFmtId="186" fontId="162" fillId="21" borderId="58" xfId="2" applyNumberFormat="1" applyFont="1" applyFill="1" applyBorder="1" applyAlignment="1" applyProtection="1">
      <alignment horizontal="center" vertical="center"/>
    </xf>
    <xf numFmtId="186" fontId="162" fillId="31" borderId="78" xfId="2" applyNumberFormat="1" applyFont="1" applyFill="1" applyBorder="1" applyAlignment="1" applyProtection="1">
      <alignment horizontal="center" vertical="center"/>
    </xf>
    <xf numFmtId="186" fontId="162" fillId="31" borderId="75" xfId="2" applyNumberFormat="1" applyFont="1" applyFill="1" applyBorder="1" applyAlignment="1" applyProtection="1">
      <alignment horizontal="center" vertical="center"/>
    </xf>
    <xf numFmtId="186" fontId="162" fillId="24" borderId="8" xfId="2" applyNumberFormat="1" applyFont="1" applyFill="1" applyBorder="1" applyAlignment="1" applyProtection="1">
      <alignment horizontal="center" vertical="center"/>
    </xf>
    <xf numFmtId="186" fontId="162" fillId="24" borderId="3" xfId="2" applyNumberFormat="1" applyFont="1" applyFill="1" applyBorder="1" applyAlignment="1" applyProtection="1">
      <alignment horizontal="center" vertical="center"/>
    </xf>
    <xf numFmtId="186" fontId="162" fillId="24" borderId="9" xfId="2" applyNumberFormat="1" applyFont="1" applyFill="1" applyBorder="1" applyAlignment="1" applyProtection="1">
      <alignment horizontal="center" vertical="center"/>
    </xf>
    <xf numFmtId="186" fontId="162" fillId="30" borderId="9" xfId="2" applyNumberFormat="1" applyFont="1" applyFill="1" applyBorder="1" applyAlignment="1" applyProtection="1">
      <alignment horizontal="center" vertical="center"/>
    </xf>
    <xf numFmtId="186" fontId="162" fillId="26" borderId="9" xfId="2" applyNumberFormat="1" applyFont="1" applyFill="1" applyBorder="1" applyAlignment="1" applyProtection="1">
      <alignment horizontal="center" vertical="center"/>
    </xf>
    <xf numFmtId="186" fontId="162" fillId="21" borderId="29" xfId="2" applyNumberFormat="1" applyFont="1" applyFill="1" applyBorder="1" applyAlignment="1" applyProtection="1">
      <alignment horizontal="center" vertical="center"/>
    </xf>
    <xf numFmtId="186" fontId="162" fillId="21" borderId="27" xfId="2" applyNumberFormat="1" applyFont="1" applyFill="1" applyBorder="1" applyAlignment="1" applyProtection="1">
      <alignment horizontal="center" vertical="center"/>
    </xf>
    <xf numFmtId="186" fontId="162" fillId="17" borderId="8" xfId="2" applyNumberFormat="1" applyFont="1" applyFill="1" applyBorder="1" applyAlignment="1" applyProtection="1">
      <alignment horizontal="center" vertical="center"/>
    </xf>
    <xf numFmtId="186" fontId="162" fillId="17" borderId="3" xfId="2" applyNumberFormat="1" applyFont="1" applyFill="1" applyBorder="1" applyAlignment="1" applyProtection="1">
      <alignment horizontal="center" vertical="center"/>
    </xf>
    <xf numFmtId="186" fontId="162" fillId="17" borderId="9" xfId="2" applyNumberFormat="1" applyFont="1" applyFill="1" applyBorder="1" applyAlignment="1" applyProtection="1">
      <alignment horizontal="center" vertical="center"/>
    </xf>
    <xf numFmtId="0" fontId="171" fillId="24" borderId="16" xfId="2" applyFont="1" applyFill="1" applyBorder="1" applyAlignment="1" applyProtection="1">
      <alignment vertical="center" wrapText="1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34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5" fillId="42" borderId="0" xfId="4" applyFont="1" applyFill="1" applyBorder="1"/>
    <xf numFmtId="0" fontId="235" fillId="42" borderId="0" xfId="4" applyFont="1" applyFill="1" applyBorder="1" applyAlignment="1"/>
    <xf numFmtId="0" fontId="235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65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5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6" fillId="43" borderId="166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49" fontId="236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7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7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6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8" fillId="43" borderId="57" xfId="2" quotePrefix="1" applyNumberFormat="1" applyFont="1" applyFill="1" applyBorder="1" applyAlignment="1">
      <alignment horizontal="center"/>
    </xf>
    <xf numFmtId="0" fontId="239" fillId="43" borderId="57" xfId="2" applyFont="1" applyFill="1" applyBorder="1"/>
    <xf numFmtId="49" fontId="236" fillId="43" borderId="168" xfId="2" quotePrefix="1" applyNumberFormat="1" applyFont="1" applyFill="1" applyBorder="1" applyAlignment="1">
      <alignment horizontal="center"/>
    </xf>
    <xf numFmtId="0" fontId="3" fillId="43" borderId="168" xfId="2" applyFont="1" applyFill="1" applyBorder="1"/>
    <xf numFmtId="0" fontId="240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41" fillId="43" borderId="89" xfId="2" applyNumberFormat="1" applyFont="1" applyFill="1" applyBorder="1" applyAlignment="1">
      <alignment horizontal="center"/>
    </xf>
    <xf numFmtId="180" fontId="242" fillId="43" borderId="52" xfId="2" applyNumberFormat="1" applyFont="1" applyFill="1" applyBorder="1" applyAlignment="1">
      <alignment horizontal="left"/>
    </xf>
    <xf numFmtId="180" fontId="243" fillId="43" borderId="52" xfId="2" applyNumberFormat="1" applyFont="1" applyFill="1" applyBorder="1" applyAlignment="1">
      <alignment horizontal="left"/>
    </xf>
    <xf numFmtId="0" fontId="244" fillId="43" borderId="133" xfId="2" applyFont="1" applyFill="1" applyBorder="1"/>
    <xf numFmtId="49" fontId="245" fillId="43" borderId="55" xfId="2" quotePrefix="1" applyNumberFormat="1" applyFont="1" applyFill="1" applyBorder="1" applyAlignment="1">
      <alignment horizontal="center"/>
    </xf>
    <xf numFmtId="0" fontId="244" fillId="43" borderId="102" xfId="2" applyFont="1" applyFill="1" applyBorder="1"/>
    <xf numFmtId="0" fontId="244" fillId="43" borderId="55" xfId="2" applyFont="1" applyFill="1" applyBorder="1"/>
    <xf numFmtId="0" fontId="246" fillId="43" borderId="55" xfId="2" applyFont="1" applyFill="1" applyBorder="1"/>
    <xf numFmtId="0" fontId="244" fillId="43" borderId="55" xfId="2" applyFont="1" applyFill="1" applyBorder="1" applyAlignment="1">
      <alignment horizontal="left"/>
    </xf>
    <xf numFmtId="0" fontId="235" fillId="0" borderId="0" xfId="4" quotePrefix="1" applyFont="1" applyFill="1" applyBorder="1"/>
    <xf numFmtId="180" fontId="235" fillId="0" borderId="0" xfId="4" applyNumberFormat="1" applyFont="1" applyFill="1" applyBorder="1"/>
    <xf numFmtId="0" fontId="244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7" fillId="43" borderId="57" xfId="2" applyFont="1" applyFill="1" applyBorder="1"/>
    <xf numFmtId="180" fontId="248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42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5" fillId="43" borderId="120" xfId="2" quotePrefix="1" applyNumberFormat="1" applyFont="1" applyFill="1" applyBorder="1" applyAlignment="1">
      <alignment horizontal="center"/>
    </xf>
    <xf numFmtId="0" fontId="16" fillId="43" borderId="168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6" xfId="2" applyFont="1" applyFill="1" applyBorder="1"/>
    <xf numFmtId="0" fontId="239" fillId="43" borderId="55" xfId="2" applyFont="1" applyFill="1" applyBorder="1"/>
    <xf numFmtId="0" fontId="3" fillId="43" borderId="168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9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8" xfId="2" applyFont="1" applyFill="1" applyBorder="1" applyAlignment="1">
      <alignment horizontal="left"/>
    </xf>
    <xf numFmtId="0" fontId="249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8" xfId="2" applyFont="1" applyFill="1" applyBorder="1" applyAlignment="1">
      <alignment horizontal="left"/>
    </xf>
    <xf numFmtId="0" fontId="249" fillId="43" borderId="168" xfId="2" applyFont="1" applyFill="1" applyBorder="1" applyAlignment="1">
      <alignment horizontal="left"/>
    </xf>
    <xf numFmtId="0" fontId="245" fillId="0" borderId="0" xfId="2" quotePrefix="1" applyNumberFormat="1" applyFont="1" applyFill="1" applyBorder="1" applyAlignment="1">
      <alignment horizontal="center"/>
    </xf>
    <xf numFmtId="0" fontId="249" fillId="0" borderId="0" xfId="2" applyFont="1" applyFill="1" applyBorder="1" applyAlignment="1">
      <alignment horizontal="left"/>
    </xf>
    <xf numFmtId="0" fontId="235" fillId="42" borderId="3" xfId="4" applyFont="1" applyFill="1" applyBorder="1"/>
    <xf numFmtId="0" fontId="235" fillId="42" borderId="3" xfId="4" applyFont="1" applyFill="1" applyBorder="1" applyAlignment="1"/>
    <xf numFmtId="0" fontId="235" fillId="45" borderId="3" xfId="4" applyFont="1" applyFill="1" applyBorder="1"/>
    <xf numFmtId="0" fontId="235" fillId="0" borderId="3" xfId="4" applyFont="1" applyFill="1" applyBorder="1"/>
    <xf numFmtId="14" fontId="235" fillId="43" borderId="3" xfId="4" applyNumberFormat="1" applyFont="1" applyFill="1" applyBorder="1" applyAlignment="1">
      <alignment horizontal="left"/>
    </xf>
    <xf numFmtId="49" fontId="156" fillId="17" borderId="3" xfId="2" applyNumberFormat="1" applyFont="1" applyFill="1" applyBorder="1" applyAlignment="1" applyProtection="1">
      <alignment horizontal="center" vertical="center"/>
      <protection locked="0"/>
    </xf>
    <xf numFmtId="49" fontId="168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41" fillId="43" borderId="89" xfId="2" applyNumberFormat="1" applyFont="1" applyFill="1" applyBorder="1" applyAlignment="1">
      <alignment horizontal="center"/>
    </xf>
    <xf numFmtId="49" fontId="250" fillId="43" borderId="57" xfId="2" quotePrefix="1" applyNumberFormat="1" applyFont="1" applyFill="1" applyBorder="1" applyAlignment="1">
      <alignment horizontal="center"/>
    </xf>
    <xf numFmtId="49" fontId="245" fillId="43" borderId="54" xfId="2" quotePrefix="1" applyNumberFormat="1" applyFont="1" applyFill="1" applyBorder="1" applyAlignment="1">
      <alignment horizontal="center"/>
    </xf>
    <xf numFmtId="49" fontId="236" fillId="43" borderId="54" xfId="2" quotePrefix="1" applyNumberFormat="1" applyFont="1" applyFill="1" applyBorder="1" applyAlignment="1">
      <alignment horizontal="center"/>
    </xf>
    <xf numFmtId="49" fontId="245" fillId="43" borderId="168" xfId="2" quotePrefix="1" applyNumberFormat="1" applyFont="1" applyFill="1" applyBorder="1" applyAlignment="1">
      <alignment horizontal="center"/>
    </xf>
    <xf numFmtId="49" fontId="236" fillId="43" borderId="120" xfId="2" quotePrefix="1" applyNumberFormat="1" applyFont="1" applyFill="1" applyBorder="1" applyAlignment="1">
      <alignment horizontal="center"/>
    </xf>
    <xf numFmtId="49" fontId="245" fillId="43" borderId="57" xfId="2" quotePrefix="1" applyNumberFormat="1" applyFont="1" applyFill="1" applyBorder="1" applyAlignment="1">
      <alignment horizontal="center"/>
    </xf>
    <xf numFmtId="49" fontId="238" fillId="43" borderId="55" xfId="2" quotePrefix="1" applyNumberFormat="1" applyFont="1" applyFill="1" applyBorder="1" applyAlignment="1">
      <alignment horizontal="center"/>
    </xf>
    <xf numFmtId="49" fontId="233" fillId="15" borderId="4" xfId="2" applyNumberFormat="1" applyFont="1" applyFill="1" applyBorder="1" applyAlignment="1" applyProtection="1">
      <alignment horizontal="center" vertical="center" wrapText="1"/>
    </xf>
    <xf numFmtId="0" fontId="158" fillId="17" borderId="14" xfId="0" applyFont="1" applyFill="1" applyBorder="1" applyAlignment="1" applyProtection="1">
      <alignment horizontal="center" vertical="center" wrapText="1"/>
    </xf>
    <xf numFmtId="0" fontId="158" fillId="17" borderId="15" xfId="0" applyFont="1" applyFill="1" applyBorder="1" applyAlignment="1" applyProtection="1">
      <alignment horizontal="center" vertical="center" wrapText="1"/>
    </xf>
    <xf numFmtId="0" fontId="158" fillId="17" borderId="13" xfId="0" applyFont="1" applyFill="1" applyBorder="1" applyAlignment="1" applyProtection="1">
      <alignment horizontal="center" vertical="center" wrapText="1"/>
    </xf>
    <xf numFmtId="0" fontId="202" fillId="15" borderId="0" xfId="2" applyFont="1" applyFill="1" applyAlignment="1">
      <alignment horizontal="center" vertical="center"/>
    </xf>
    <xf numFmtId="0" fontId="144" fillId="15" borderId="0" xfId="0" quotePrefix="1" applyFont="1" applyFill="1" applyAlignment="1">
      <alignment vertical="center"/>
    </xf>
    <xf numFmtId="0" fontId="152" fillId="48" borderId="0" xfId="4" applyFill="1"/>
    <xf numFmtId="0" fontId="152" fillId="48" borderId="0" xfId="4" applyFill="1" applyAlignment="1"/>
    <xf numFmtId="0" fontId="152" fillId="17" borderId="0" xfId="4" applyFill="1"/>
    <xf numFmtId="0" fontId="152" fillId="17" borderId="0" xfId="4" applyFill="1" applyAlignment="1"/>
    <xf numFmtId="3" fontId="177" fillId="26" borderId="31" xfId="2" applyNumberFormat="1" applyFont="1" applyFill="1" applyBorder="1" applyAlignment="1" applyProtection="1">
      <alignment vertical="center"/>
    </xf>
    <xf numFmtId="186" fontId="162" fillId="26" borderId="89" xfId="2" applyNumberFormat="1" applyFont="1" applyFill="1" applyBorder="1" applyAlignment="1" applyProtection="1">
      <alignment horizontal="center" vertical="center"/>
    </xf>
    <xf numFmtId="186" fontId="162" fillId="26" borderId="16" xfId="2" applyNumberFormat="1" applyFont="1" applyFill="1" applyBorder="1" applyAlignment="1" applyProtection="1">
      <alignment horizontal="center" vertical="center"/>
    </xf>
    <xf numFmtId="3" fontId="187" fillId="26" borderId="85" xfId="2" applyNumberFormat="1" applyFont="1" applyFill="1" applyBorder="1" applyAlignment="1" applyProtection="1">
      <alignment vertical="center"/>
      <protection locked="0"/>
    </xf>
    <xf numFmtId="3" fontId="187" fillId="26" borderId="84" xfId="2" applyNumberFormat="1" applyFont="1" applyFill="1" applyBorder="1" applyAlignment="1" applyProtection="1">
      <alignment vertical="center"/>
      <protection locked="0"/>
    </xf>
    <xf numFmtId="3" fontId="187" fillId="26" borderId="14" xfId="2" applyNumberFormat="1" applyFont="1" applyFill="1" applyBorder="1" applyAlignment="1">
      <alignment vertical="center"/>
    </xf>
    <xf numFmtId="3" fontId="187" fillId="26" borderId="15" xfId="2" applyNumberFormat="1" applyFont="1" applyFill="1" applyBorder="1" applyAlignment="1">
      <alignment vertical="center"/>
    </xf>
    <xf numFmtId="3" fontId="187" fillId="26" borderId="15" xfId="2" applyNumberFormat="1" applyFont="1" applyFill="1" applyBorder="1" applyAlignment="1" applyProtection="1">
      <alignment vertical="center"/>
    </xf>
    <xf numFmtId="186" fontId="162" fillId="26" borderId="8" xfId="2" applyNumberFormat="1" applyFont="1" applyFill="1" applyBorder="1" applyAlignment="1" applyProtection="1">
      <alignment horizontal="center" vertical="center"/>
    </xf>
    <xf numFmtId="186" fontId="162" fillId="26" borderId="4" xfId="2" applyNumberFormat="1" applyFont="1" applyFill="1" applyBorder="1" applyAlignment="1" applyProtection="1">
      <alignment horizontal="center" vertical="center"/>
    </xf>
    <xf numFmtId="186" fontId="162" fillId="49" borderId="22" xfId="2" applyNumberFormat="1" applyFont="1" applyFill="1" applyBorder="1" applyAlignment="1" applyProtection="1">
      <alignment horizontal="center" vertical="center"/>
    </xf>
    <xf numFmtId="3" fontId="190" fillId="30" borderId="31" xfId="2" applyNumberFormat="1" applyFont="1" applyFill="1" applyBorder="1" applyAlignment="1" applyProtection="1">
      <alignment horizontal="right" vertical="center"/>
    </xf>
    <xf numFmtId="186" fontId="162" fillId="30" borderId="89" xfId="2" applyNumberFormat="1" applyFont="1" applyFill="1" applyBorder="1" applyAlignment="1" applyProtection="1">
      <alignment horizontal="center" vertical="center"/>
    </xf>
    <xf numFmtId="186" fontId="162" fillId="30" borderId="16" xfId="2" applyNumberFormat="1" applyFont="1" applyFill="1" applyBorder="1" applyAlignment="1" applyProtection="1">
      <alignment horizontal="center" vertical="center"/>
    </xf>
    <xf numFmtId="186" fontId="162" fillId="49" borderId="27" xfId="2" applyNumberFormat="1" applyFont="1" applyFill="1" applyBorder="1" applyAlignment="1" applyProtection="1">
      <alignment horizontal="center" vertical="center"/>
    </xf>
    <xf numFmtId="186" fontId="162" fillId="30" borderId="8" xfId="2" applyNumberFormat="1" applyFont="1" applyFill="1" applyBorder="1" applyAlignment="1" applyProtection="1">
      <alignment horizontal="center" vertical="center"/>
    </xf>
    <xf numFmtId="186" fontId="162" fillId="30" borderId="4" xfId="2" applyNumberFormat="1" applyFont="1" applyFill="1" applyBorder="1" applyAlignment="1" applyProtection="1">
      <alignment horizontal="center" vertical="center"/>
    </xf>
    <xf numFmtId="186" fontId="162" fillId="21" borderId="115" xfId="2" applyNumberFormat="1" applyFont="1" applyFill="1" applyBorder="1" applyAlignment="1" applyProtection="1">
      <alignment horizontal="center" vertical="center"/>
    </xf>
    <xf numFmtId="186" fontId="162" fillId="21" borderId="102" xfId="2" applyNumberFormat="1" applyFont="1" applyFill="1" applyBorder="1" applyAlignment="1" applyProtection="1">
      <alignment horizontal="center" vertical="center"/>
    </xf>
    <xf numFmtId="186" fontId="162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186" fontId="162" fillId="21" borderId="36" xfId="2" applyNumberFormat="1" applyFont="1" applyFill="1" applyBorder="1" applyAlignment="1" applyProtection="1">
      <alignment horizontal="center" vertical="center"/>
    </xf>
    <xf numFmtId="186" fontId="162" fillId="21" borderId="26" xfId="2" applyNumberFormat="1" applyFont="1" applyFill="1" applyBorder="1" applyAlignment="1" applyProtection="1">
      <alignment horizontal="center" vertical="center"/>
    </xf>
    <xf numFmtId="186" fontId="162" fillId="21" borderId="37" xfId="2" applyNumberFormat="1" applyFont="1" applyFill="1" applyBorder="1" applyAlignment="1" applyProtection="1">
      <alignment horizontal="center" vertical="center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2" fillId="15" borderId="171" xfId="2" applyNumberFormat="1" applyFont="1" applyFill="1" applyBorder="1" applyAlignment="1" applyProtection="1">
      <alignment horizontal="right" vertical="center"/>
      <protection locked="0"/>
    </xf>
    <xf numFmtId="3" fontId="161" fillId="17" borderId="85" xfId="2" applyNumberFormat="1" applyFont="1" applyFill="1" applyBorder="1" applyAlignment="1">
      <alignment horizontal="right" vertical="center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3" fontId="187" fillId="26" borderId="85" xfId="2" applyNumberFormat="1" applyFont="1" applyFill="1" applyBorder="1" applyAlignment="1">
      <alignment vertical="center"/>
    </xf>
    <xf numFmtId="186" fontId="162" fillId="21" borderId="19" xfId="2" applyNumberFormat="1" applyFont="1" applyFill="1" applyBorder="1" applyAlignment="1" applyProtection="1">
      <alignment horizontal="center" vertical="center"/>
    </xf>
    <xf numFmtId="186" fontId="162" fillId="21" borderId="137" xfId="2" applyNumberFormat="1" applyFont="1" applyFill="1" applyBorder="1" applyAlignment="1" applyProtection="1">
      <alignment horizontal="center" vertical="center"/>
    </xf>
    <xf numFmtId="3" fontId="187" fillId="26" borderId="84" xfId="2" applyNumberFormat="1" applyFont="1" applyFill="1" applyBorder="1" applyAlignment="1">
      <alignment vertical="center"/>
    </xf>
    <xf numFmtId="3" fontId="187" fillId="26" borderId="84" xfId="2" applyNumberFormat="1" applyFont="1" applyFill="1" applyBorder="1" applyAlignment="1" applyProtection="1">
      <alignment vertical="center"/>
    </xf>
    <xf numFmtId="186" fontId="162" fillId="21" borderId="14" xfId="2" applyNumberFormat="1" applyFont="1" applyFill="1" applyBorder="1" applyAlignment="1" applyProtection="1">
      <alignment horizontal="center" vertical="center"/>
    </xf>
    <xf numFmtId="186" fontId="162" fillId="21" borderId="83" xfId="2" applyNumberFormat="1" applyFont="1" applyFill="1" applyBorder="1" applyAlignment="1" applyProtection="1">
      <alignment horizontal="center" vertical="center"/>
    </xf>
    <xf numFmtId="3" fontId="187" fillId="26" borderId="86" xfId="2" applyNumberFormat="1" applyFont="1" applyFill="1" applyBorder="1" applyAlignment="1" applyProtection="1">
      <alignment vertical="center"/>
    </xf>
    <xf numFmtId="186" fontId="162" fillId="21" borderId="165" xfId="2" applyNumberFormat="1" applyFont="1" applyFill="1" applyBorder="1" applyAlignment="1" applyProtection="1">
      <alignment horizontal="center" vertical="center"/>
    </xf>
    <xf numFmtId="186" fontId="162" fillId="21" borderId="169" xfId="2" applyNumberFormat="1" applyFont="1" applyFill="1" applyBorder="1" applyAlignment="1" applyProtection="1">
      <alignment horizontal="center" vertical="center"/>
    </xf>
    <xf numFmtId="3" fontId="11" fillId="15" borderId="172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62" fillId="31" borderId="173" xfId="2" applyNumberFormat="1" applyFont="1" applyFill="1" applyBorder="1" applyAlignment="1" applyProtection="1">
      <alignment horizontal="center" vertical="center"/>
    </xf>
    <xf numFmtId="186" fontId="162" fillId="49" borderId="174" xfId="2" applyNumberFormat="1" applyFont="1" applyFill="1" applyBorder="1" applyAlignment="1" applyProtection="1">
      <alignment horizontal="center" vertical="center"/>
    </xf>
    <xf numFmtId="186" fontId="162" fillId="49" borderId="175" xfId="2" applyNumberFormat="1" applyFont="1" applyFill="1" applyBorder="1" applyAlignment="1" applyProtection="1">
      <alignment horizontal="center" vertical="center"/>
    </xf>
    <xf numFmtId="186" fontId="162" fillId="31" borderId="176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62" fillId="31" borderId="163" xfId="2" applyNumberFormat="1" applyFont="1" applyFill="1" applyBorder="1" applyAlignment="1" applyProtection="1">
      <alignment horizontal="center" vertical="center"/>
    </xf>
    <xf numFmtId="186" fontId="162" fillId="31" borderId="37" xfId="2" applyNumberFormat="1" applyFont="1" applyFill="1" applyBorder="1" applyAlignment="1" applyProtection="1">
      <alignment horizontal="center" vertical="center"/>
    </xf>
    <xf numFmtId="179" fontId="251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9" fillId="23" borderId="10" xfId="2" applyNumberFormat="1" applyFont="1" applyFill="1" applyBorder="1" applyAlignment="1" applyProtection="1">
      <alignment horizontal="center" vertical="center" wrapText="1"/>
    </xf>
    <xf numFmtId="0" fontId="171" fillId="24" borderId="16" xfId="2" applyFont="1" applyFill="1" applyBorder="1" applyAlignment="1" applyProtection="1">
      <alignment vertical="center" wrapText="1"/>
    </xf>
    <xf numFmtId="0" fontId="203" fillId="15" borderId="100" xfId="2" quotePrefix="1" applyFont="1" applyFill="1" applyBorder="1" applyAlignment="1" applyProtection="1">
      <alignment horizontal="center" vertical="center"/>
    </xf>
    <xf numFmtId="0" fontId="203" fillId="15" borderId="16" xfId="2" quotePrefix="1" applyFont="1" applyFill="1" applyBorder="1" applyAlignment="1" applyProtection="1">
      <alignment horizontal="center" vertical="center"/>
    </xf>
    <xf numFmtId="0" fontId="203" fillId="15" borderId="4" xfId="2" quotePrefix="1" applyFont="1" applyFill="1" applyBorder="1" applyAlignment="1" applyProtection="1">
      <alignment horizontal="center" vertical="center"/>
    </xf>
    <xf numFmtId="184" fontId="153" fillId="15" borderId="100" xfId="17" applyNumberFormat="1" applyFill="1" applyBorder="1" applyAlignment="1" applyProtection="1">
      <alignment horizontal="center" vertical="center"/>
    </xf>
    <xf numFmtId="184" fontId="210" fillId="15" borderId="4" xfId="2" applyNumberFormat="1" applyFont="1" applyFill="1" applyBorder="1" applyAlignment="1" applyProtection="1">
      <alignment horizontal="center" vertical="center"/>
    </xf>
    <xf numFmtId="3" fontId="153" fillId="15" borderId="100" xfId="17" applyNumberFormat="1" applyFill="1" applyBorder="1" applyAlignment="1" applyProtection="1">
      <alignment horizontal="center"/>
    </xf>
    <xf numFmtId="0" fontId="210" fillId="15" borderId="16" xfId="14" applyFont="1" applyFill="1" applyBorder="1" applyAlignment="1" applyProtection="1">
      <alignment horizontal="center"/>
    </xf>
    <xf numFmtId="0" fontId="210" fillId="15" borderId="4" xfId="14" applyFont="1" applyFill="1" applyBorder="1" applyAlignment="1" applyProtection="1">
      <alignment horizontal="center"/>
    </xf>
    <xf numFmtId="1" fontId="168" fillId="24" borderId="100" xfId="2" applyNumberFormat="1" applyFont="1" applyFill="1" applyBorder="1" applyAlignment="1" applyProtection="1">
      <alignment horizontal="center" vertical="center"/>
    </xf>
    <xf numFmtId="1" fontId="168" fillId="24" borderId="4" xfId="2" applyNumberFormat="1" applyFont="1" applyFill="1" applyBorder="1" applyAlignment="1" applyProtection="1">
      <alignment horizontal="center" vertical="center"/>
    </xf>
    <xf numFmtId="0" fontId="253" fillId="17" borderId="0" xfId="5" applyFont="1" applyFill="1" applyBorder="1" applyAlignment="1" applyProtection="1">
      <alignment horizontal="center"/>
    </xf>
    <xf numFmtId="192" fontId="212" fillId="17" borderId="0" xfId="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0" fontId="252" fillId="15" borderId="17" xfId="6" applyFont="1" applyFill="1" applyBorder="1" applyAlignment="1" applyProtection="1">
      <alignment horizontal="center"/>
    </xf>
    <xf numFmtId="0" fontId="252" fillId="15" borderId="0" xfId="6" applyFont="1" applyFill="1" applyBorder="1" applyAlignment="1" applyProtection="1">
      <alignment horizontal="center"/>
    </xf>
    <xf numFmtId="0" fontId="252" fillId="15" borderId="2" xfId="6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2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176" fillId="40" borderId="113" xfId="15" applyNumberFormat="1" applyFont="1" applyFill="1" applyBorder="1" applyAlignment="1" applyProtection="1">
      <alignment horizontal="center"/>
    </xf>
    <xf numFmtId="38" fontId="176" fillId="40" borderId="32" xfId="15" applyNumberFormat="1" applyFont="1" applyFill="1" applyBorder="1" applyAlignment="1" applyProtection="1">
      <alignment horizontal="center"/>
    </xf>
    <xf numFmtId="38" fontId="176" fillId="40" borderId="39" xfId="1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5" fillId="19" borderId="117" xfId="0" applyFont="1" applyFill="1" applyBorder="1" applyAlignment="1" applyProtection="1">
      <alignment horizontal="center" vertical="center" wrapText="1"/>
    </xf>
    <xf numFmtId="0" fontId="155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31" fillId="19" borderId="5" xfId="2" applyFont="1" applyFill="1" applyBorder="1" applyAlignment="1" applyProtection="1">
      <alignment horizontal="center" vertical="center"/>
    </xf>
    <xf numFmtId="0" fontId="231" fillId="19" borderId="6" xfId="2" applyFont="1" applyFill="1" applyBorder="1" applyAlignment="1" applyProtection="1">
      <alignment horizontal="center" vertical="center"/>
    </xf>
    <xf numFmtId="0" fontId="231" fillId="19" borderId="7" xfId="2" applyFont="1" applyFill="1" applyBorder="1" applyAlignment="1" applyProtection="1">
      <alignment horizontal="center" vertical="center"/>
    </xf>
    <xf numFmtId="0" fontId="169" fillId="23" borderId="5" xfId="0" applyFont="1" applyFill="1" applyBorder="1" applyAlignment="1" applyProtection="1">
      <alignment horizontal="center" vertical="center"/>
    </xf>
    <xf numFmtId="0" fontId="169" fillId="23" borderId="6" xfId="0" applyFont="1" applyFill="1" applyBorder="1" applyAlignment="1" applyProtection="1">
      <alignment horizontal="center" vertical="center"/>
    </xf>
    <xf numFmtId="0" fontId="169" fillId="23" borderId="7" xfId="0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5" fillId="24" borderId="100" xfId="2" applyFont="1" applyFill="1" applyBorder="1" applyAlignment="1" applyProtection="1">
      <alignment horizontal="center" vertical="center" wrapText="1"/>
      <protection locked="0"/>
    </xf>
    <xf numFmtId="0" fontId="165" fillId="24" borderId="16" xfId="2" applyFont="1" applyFill="1" applyBorder="1" applyAlignment="1" applyProtection="1">
      <alignment horizontal="center" vertical="center" wrapText="1"/>
      <protection locked="0"/>
    </xf>
    <xf numFmtId="0" fontId="165" fillId="24" borderId="4" xfId="2" applyFont="1" applyFill="1" applyBorder="1" applyAlignment="1" applyProtection="1">
      <alignment horizontal="center" vertical="center" wrapText="1"/>
      <protection locked="0"/>
    </xf>
    <xf numFmtId="0" fontId="213" fillId="17" borderId="100" xfId="2" applyFont="1" applyFill="1" applyBorder="1" applyAlignment="1" applyProtection="1">
      <alignment vertical="center" wrapText="1"/>
    </xf>
    <xf numFmtId="0" fontId="213" fillId="17" borderId="16" xfId="2" applyFont="1" applyFill="1" applyBorder="1" applyAlignment="1" applyProtection="1">
      <alignment vertical="center" wrapText="1"/>
    </xf>
    <xf numFmtId="0" fontId="213" fillId="17" borderId="4" xfId="2" applyFont="1" applyFill="1" applyBorder="1" applyAlignment="1" applyProtection="1">
      <alignment vertical="center" wrapText="1"/>
    </xf>
    <xf numFmtId="0" fontId="171" fillId="24" borderId="16" xfId="10" applyFont="1" applyFill="1" applyBorder="1" applyAlignment="1" applyProtection="1">
      <alignment horizontal="left" vertical="center"/>
    </xf>
    <xf numFmtId="0" fontId="171" fillId="24" borderId="89" xfId="10" applyFont="1" applyFill="1" applyBorder="1" applyAlignment="1" applyProtection="1">
      <alignment horizontal="left" vertical="center"/>
    </xf>
    <xf numFmtId="0" fontId="171" fillId="24" borderId="16" xfId="10" quotePrefix="1" applyFont="1" applyFill="1" applyBorder="1" applyAlignment="1" applyProtection="1">
      <alignment horizontal="left" vertical="center"/>
    </xf>
    <xf numFmtId="0" fontId="171" fillId="24" borderId="89" xfId="10" quotePrefix="1" applyFont="1" applyFill="1" applyBorder="1" applyAlignment="1" applyProtection="1">
      <alignment horizontal="left" vertical="center"/>
    </xf>
    <xf numFmtId="0" fontId="171" fillId="24" borderId="16" xfId="10" applyFont="1" applyFill="1" applyBorder="1" applyAlignment="1" applyProtection="1">
      <alignment vertical="center" wrapText="1"/>
    </xf>
    <xf numFmtId="0" fontId="171" fillId="24" borderId="89" xfId="10" applyFont="1" applyFill="1" applyBorder="1" applyAlignment="1" applyProtection="1">
      <alignment vertical="center" wrapText="1"/>
    </xf>
    <xf numFmtId="0" fontId="165" fillId="24" borderId="100" xfId="2" applyFont="1" applyFill="1" applyBorder="1" applyAlignment="1" applyProtection="1">
      <alignment horizontal="center" vertical="center" wrapText="1"/>
    </xf>
    <xf numFmtId="0" fontId="165" fillId="24" borderId="16" xfId="2" applyFont="1" applyFill="1" applyBorder="1" applyAlignment="1" applyProtection="1">
      <alignment horizontal="center" vertical="center" wrapText="1"/>
    </xf>
    <xf numFmtId="0" fontId="165" fillId="24" borderId="4" xfId="2" applyFont="1" applyFill="1" applyBorder="1" applyAlignment="1" applyProtection="1">
      <alignment horizontal="center"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171" fillId="24" borderId="16" xfId="2" applyFont="1" applyFill="1" applyBorder="1" applyAlignment="1" applyProtection="1">
      <alignment horizontal="left" vertical="center"/>
    </xf>
    <xf numFmtId="0" fontId="171" fillId="24" borderId="89" xfId="2" applyFont="1" applyFill="1" applyBorder="1" applyAlignment="1" applyProtection="1">
      <alignment horizontal="left" vertical="center"/>
    </xf>
    <xf numFmtId="0" fontId="171" fillId="24" borderId="16" xfId="10" quotePrefix="1" applyFont="1" applyFill="1" applyBorder="1" applyAlignment="1" applyProtection="1">
      <alignment horizontal="left" vertical="center" wrapText="1"/>
    </xf>
    <xf numFmtId="0" fontId="171" fillId="24" borderId="89" xfId="10" quotePrefix="1" applyFont="1" applyFill="1" applyBorder="1" applyAlignment="1" applyProtection="1">
      <alignment horizontal="left" vertical="center" wrapText="1"/>
    </xf>
    <xf numFmtId="0" fontId="171" fillId="24" borderId="16" xfId="2" applyFont="1" applyFill="1" applyBorder="1" applyAlignment="1" applyProtection="1">
      <alignment horizontal="left"/>
    </xf>
    <xf numFmtId="0" fontId="171" fillId="24" borderId="89" xfId="2" applyFont="1" applyFill="1" applyBorder="1" applyAlignment="1" applyProtection="1">
      <alignment horizontal="left"/>
    </xf>
    <xf numFmtId="0" fontId="171" fillId="24" borderId="16" xfId="2" applyFont="1" applyFill="1" applyBorder="1" applyAlignment="1" applyProtection="1">
      <alignment vertical="center" wrapText="1"/>
    </xf>
    <xf numFmtId="0" fontId="171" fillId="24" borderId="89" xfId="2" applyFont="1" applyFill="1" applyBorder="1" applyAlignment="1" applyProtection="1">
      <alignment vertical="center" wrapText="1"/>
    </xf>
    <xf numFmtId="0" fontId="171" fillId="24" borderId="16" xfId="2" applyFont="1" applyFill="1" applyBorder="1" applyAlignment="1" applyProtection="1">
      <alignment wrapText="1"/>
    </xf>
    <xf numFmtId="0" fontId="171" fillId="24" borderId="89" xfId="2" applyFont="1" applyFill="1" applyBorder="1" applyAlignment="1" applyProtection="1">
      <alignment wrapText="1"/>
    </xf>
    <xf numFmtId="0" fontId="171" fillId="17" borderId="100" xfId="2" applyFont="1" applyFill="1" applyBorder="1" applyAlignment="1" applyProtection="1">
      <alignment horizontal="left" vertical="center"/>
    </xf>
    <xf numFmtId="0" fontId="171" fillId="17" borderId="89" xfId="2" applyFont="1" applyFill="1" applyBorder="1" applyAlignment="1" applyProtection="1">
      <alignment horizontal="left" vertical="center"/>
    </xf>
    <xf numFmtId="0" fontId="3" fillId="7" borderId="0" xfId="2" applyFont="1" applyFill="1" applyBorder="1" applyAlignment="1">
      <alignment horizontal="left" vertical="center" wrapText="1"/>
    </xf>
    <xf numFmtId="0" fontId="5" fillId="7" borderId="0" xfId="2" applyFont="1" applyFill="1" applyBorder="1" applyAlignment="1">
      <alignment vertical="center" wrapText="1"/>
    </xf>
    <xf numFmtId="0" fontId="6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6" fillId="26" borderId="16" xfId="10" quotePrefix="1" applyFont="1" applyFill="1" applyBorder="1" applyAlignment="1">
      <alignment horizontal="left" vertical="center" wrapText="1"/>
    </xf>
    <xf numFmtId="0" fontId="254" fillId="26" borderId="16" xfId="2" applyFont="1" applyFill="1" applyBorder="1" applyAlignment="1">
      <alignment horizontal="left" vertical="center" wrapText="1"/>
    </xf>
    <xf numFmtId="0" fontId="186" fillId="26" borderId="16" xfId="10" quotePrefix="1" applyFont="1" applyFill="1" applyBorder="1" applyAlignment="1" applyProtection="1">
      <alignment horizontal="left" vertical="center" wrapText="1"/>
    </xf>
    <xf numFmtId="0" fontId="254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196" fillId="30" borderId="16" xfId="2" applyFont="1" applyFill="1" applyBorder="1" applyAlignment="1">
      <alignment vertical="center" wrapText="1"/>
    </xf>
    <xf numFmtId="0" fontId="257" fillId="30" borderId="16" xfId="2" applyFont="1" applyFill="1" applyBorder="1" applyAlignment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196" fillId="30" borderId="16" xfId="10" applyFont="1" applyFill="1" applyBorder="1" applyAlignment="1">
      <alignment horizontal="left" vertical="center" wrapText="1"/>
    </xf>
    <xf numFmtId="0" fontId="256" fillId="30" borderId="16" xfId="2" applyFont="1" applyFill="1" applyBorder="1" applyAlignment="1">
      <alignment horizontal="left" vertical="center" wrapText="1"/>
    </xf>
    <xf numFmtId="0" fontId="196" fillId="30" borderId="16" xfId="10" applyFont="1" applyFill="1" applyBorder="1" applyAlignment="1">
      <alignment horizontal="left" vertical="center"/>
    </xf>
    <xf numFmtId="0" fontId="196" fillId="30" borderId="16" xfId="10" applyFont="1" applyFill="1" applyBorder="1" applyAlignment="1">
      <alignment vertical="center" wrapText="1"/>
    </xf>
    <xf numFmtId="0" fontId="256" fillId="30" borderId="16" xfId="2" applyFont="1" applyFill="1" applyBorder="1" applyAlignment="1">
      <alignment vertical="center" wrapText="1"/>
    </xf>
    <xf numFmtId="0" fontId="196" fillId="30" borderId="16" xfId="10" quotePrefix="1" applyFont="1" applyFill="1" applyBorder="1" applyAlignment="1">
      <alignment horizontal="left" vertical="center" wrapText="1"/>
    </xf>
    <xf numFmtId="0" fontId="257" fillId="30" borderId="16" xfId="2" applyFont="1" applyFill="1" applyBorder="1" applyAlignment="1">
      <alignment horizontal="left" vertical="center" wrapText="1"/>
    </xf>
    <xf numFmtId="0" fontId="196" fillId="30" borderId="16" xfId="10" quotePrefix="1" applyFont="1" applyFill="1" applyBorder="1" applyAlignment="1">
      <alignment horizontal="left" vertical="center"/>
    </xf>
    <xf numFmtId="0" fontId="196" fillId="30" borderId="12" xfId="10" applyFont="1" applyFill="1" applyBorder="1" applyAlignment="1">
      <alignment vertical="center" wrapText="1"/>
    </xf>
    <xf numFmtId="0" fontId="196" fillId="30" borderId="89" xfId="10" applyFont="1" applyFill="1" applyBorder="1" applyAlignment="1">
      <alignment horizontal="left" vertical="center"/>
    </xf>
    <xf numFmtId="3" fontId="255" fillId="17" borderId="100" xfId="2" applyNumberFormat="1" applyFont="1" applyFill="1" applyBorder="1" applyAlignment="1" applyProtection="1">
      <alignment horizontal="center" vertical="center"/>
      <protection locked="0"/>
    </xf>
    <xf numFmtId="3" fontId="255" fillId="17" borderId="16" xfId="2" applyNumberFormat="1" applyFont="1" applyFill="1" applyBorder="1" applyAlignment="1" applyProtection="1">
      <alignment horizontal="center" vertical="center"/>
      <protection locked="0"/>
    </xf>
    <xf numFmtId="3" fontId="255" fillId="17" borderId="4" xfId="2" applyNumberFormat="1" applyFont="1" applyFill="1" applyBorder="1" applyAlignment="1" applyProtection="1">
      <alignment horizontal="center" vertical="center"/>
      <protection locked="0"/>
    </xf>
    <xf numFmtId="0" fontId="196" fillId="30" borderId="16" xfId="2" applyFont="1" applyFill="1" applyBorder="1" applyAlignment="1">
      <alignment horizontal="left" vertical="center"/>
    </xf>
    <xf numFmtId="0" fontId="196" fillId="30" borderId="16" xfId="2" applyFont="1" applyFill="1" applyBorder="1" applyAlignment="1">
      <alignment horizontal="left" vertical="center" wrapText="1"/>
    </xf>
    <xf numFmtId="0" fontId="196" fillId="30" borderId="89" xfId="2" applyFont="1" applyFill="1" applyBorder="1" applyAlignment="1">
      <alignment horizontal="left" vertical="center" wrapText="1"/>
    </xf>
    <xf numFmtId="0" fontId="14" fillId="15" borderId="165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53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8" fillId="24" borderId="100" xfId="2" applyNumberFormat="1" applyFont="1" applyFill="1" applyBorder="1" applyAlignment="1" applyProtection="1">
      <alignment horizontal="center" vertical="center"/>
      <protection locked="0"/>
    </xf>
    <xf numFmtId="1" fontId="168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3" fontId="201" fillId="17" borderId="100" xfId="2" applyNumberFormat="1" applyFont="1" applyFill="1" applyBorder="1" applyAlignment="1" applyProtection="1">
      <alignment horizontal="center" vertical="center"/>
      <protection locked="0"/>
    </xf>
    <xf numFmtId="3" fontId="201" fillId="17" borderId="16" xfId="2" applyNumberFormat="1" applyFont="1" applyFill="1" applyBorder="1" applyAlignment="1" applyProtection="1">
      <alignment horizontal="center" vertical="center"/>
      <protection locked="0"/>
    </xf>
    <xf numFmtId="3" fontId="201" fillId="17" borderId="4" xfId="2" applyNumberFormat="1" applyFont="1" applyFill="1" applyBorder="1" applyAlignment="1" applyProtection="1">
      <alignment horizontal="center" vertical="center"/>
      <protection locked="0"/>
    </xf>
    <xf numFmtId="0" fontId="213" fillId="17" borderId="100" xfId="2" applyFont="1" applyFill="1" applyBorder="1" applyAlignment="1" applyProtection="1">
      <alignment horizontal="center" vertical="center" wrapText="1"/>
    </xf>
    <xf numFmtId="0" fontId="213" fillId="17" borderId="16" xfId="2" applyFont="1" applyFill="1" applyBorder="1" applyAlignment="1" applyProtection="1">
      <alignment horizontal="center" vertical="center" wrapText="1"/>
    </xf>
    <xf numFmtId="0" fontId="213" fillId="17" borderId="4" xfId="2" applyFont="1" applyFill="1" applyBorder="1" applyAlignment="1" applyProtection="1">
      <alignment horizontal="center" vertical="center" wrapText="1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214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7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13" sqref="F13"/>
    </sheetView>
  </sheetViews>
  <sheetFormatPr defaultRowHeight="15"/>
  <cols>
    <col min="1" max="1" width="3.7109375" style="1361" customWidth="1"/>
    <col min="2" max="2" width="20.140625" style="1361" customWidth="1"/>
    <col min="3" max="3" width="22.42578125" style="1361" customWidth="1"/>
    <col min="4" max="4" width="34.5703125" style="1361" customWidth="1"/>
    <col min="5" max="5" width="0.7109375" style="1361" customWidth="1"/>
    <col min="6" max="7" width="17.140625" style="1361" customWidth="1"/>
    <col min="8" max="8" width="0.7109375" style="1361" customWidth="1"/>
    <col min="9" max="9" width="16.7109375" style="1361" customWidth="1"/>
    <col min="10" max="10" width="17.140625" style="1361" customWidth="1"/>
    <col min="11" max="11" width="0.7109375" style="1361" customWidth="1"/>
    <col min="12" max="12" width="17.140625" style="1361" customWidth="1"/>
    <col min="13" max="13" width="0.7109375" style="1361" customWidth="1"/>
    <col min="14" max="14" width="17.140625" style="1361" customWidth="1"/>
    <col min="15" max="15" width="3.5703125" style="1361" customWidth="1"/>
    <col min="16" max="17" width="20" style="1362" customWidth="1"/>
    <col min="18" max="18" width="1.140625" style="1362" customWidth="1"/>
    <col min="19" max="19" width="59.5703125" style="1361" customWidth="1"/>
    <col min="20" max="21" width="12.28515625" style="1361" customWidth="1"/>
    <col min="22" max="22" width="1.140625" style="1361" customWidth="1"/>
    <col min="23" max="24" width="12.28515625" style="1361" customWidth="1"/>
    <col min="25" max="26" width="9.140625" style="1361"/>
    <col min="27" max="27" width="10.42578125" style="1361" customWidth="1"/>
    <col min="28" max="16384" width="9.140625" style="1361"/>
  </cols>
  <sheetData>
    <row r="1" spans="1:27" s="1021" customFormat="1" ht="15.75" customHeight="1">
      <c r="A1" s="1009"/>
      <c r="B1" s="1010" t="s">
        <v>1011</v>
      </c>
      <c r="C1" s="1010"/>
      <c r="D1" s="1010"/>
      <c r="E1" s="1011"/>
      <c r="F1" s="1012" t="s">
        <v>993</v>
      </c>
      <c r="G1" s="1013" t="s">
        <v>1012</v>
      </c>
      <c r="H1" s="1011"/>
      <c r="I1" s="1014" t="s">
        <v>1013</v>
      </c>
      <c r="J1" s="1014"/>
      <c r="K1" s="1011"/>
      <c r="L1" s="1015" t="s">
        <v>1014</v>
      </c>
      <c r="M1" s="1011"/>
      <c r="N1" s="1016"/>
      <c r="O1" s="1011"/>
      <c r="P1" s="1017" t="s">
        <v>1015</v>
      </c>
      <c r="Q1" s="1018"/>
      <c r="R1" s="1019"/>
      <c r="S1" s="1009"/>
      <c r="T1" s="1009"/>
      <c r="U1" s="1009"/>
      <c r="V1" s="1009"/>
      <c r="W1" s="1020"/>
      <c r="X1" s="1020"/>
      <c r="Y1" s="1020"/>
      <c r="Z1" s="1020"/>
      <c r="AA1" s="1020"/>
    </row>
    <row r="2" spans="1:27" s="1030" customFormat="1" ht="20.25" customHeight="1">
      <c r="A2" s="1009"/>
      <c r="B2" s="1671" t="str">
        <f>+OTCHET!B9</f>
        <v>ОУ "Христо Ботев" - с.Левка</v>
      </c>
      <c r="C2" s="1672"/>
      <c r="D2" s="1673"/>
      <c r="E2" s="1022"/>
      <c r="F2" s="1023">
        <f>+OTCHET!H9</f>
        <v>0</v>
      </c>
      <c r="G2" s="1024" t="str">
        <f>+OTCHET!F12</f>
        <v>000892670</v>
      </c>
      <c r="H2" s="1025"/>
      <c r="I2" s="1674">
        <f>+OTCHET!H603</f>
        <v>0</v>
      </c>
      <c r="J2" s="1675"/>
      <c r="K2" s="1016"/>
      <c r="L2" s="1676">
        <f>OTCHET!H601</f>
        <v>0</v>
      </c>
      <c r="M2" s="1677"/>
      <c r="N2" s="1678"/>
      <c r="O2" s="1026"/>
      <c r="P2" s="1027">
        <f>OTCHET!E15</f>
        <v>0</v>
      </c>
      <c r="Q2" s="1028" t="str">
        <f>OTCHET!F15</f>
        <v>БЮДЖЕТ</v>
      </c>
      <c r="R2" s="1029"/>
      <c r="S2" s="1009" t="s">
        <v>1016</v>
      </c>
      <c r="T2" s="1679">
        <f>+OTCHET!I9</f>
        <v>0</v>
      </c>
      <c r="U2" s="1680"/>
      <c r="V2" s="1026"/>
      <c r="W2" s="1020"/>
      <c r="X2" s="1020"/>
      <c r="Y2" s="1020"/>
      <c r="Z2" s="1020"/>
      <c r="AA2" s="1020"/>
    </row>
    <row r="3" spans="1:27" s="1030" customFormat="1" ht="4.5" customHeight="1">
      <c r="A3" s="1009"/>
      <c r="B3" s="1031"/>
      <c r="C3" s="1031"/>
      <c r="D3" s="1031"/>
      <c r="E3" s="1022"/>
      <c r="F3" s="1032"/>
      <c r="G3" s="1026"/>
      <c r="H3" s="1025"/>
      <c r="I3" s="1026"/>
      <c r="J3" s="1026"/>
      <c r="K3" s="1025"/>
      <c r="L3" s="1016"/>
      <c r="M3" s="1011"/>
      <c r="N3" s="1016"/>
      <c r="O3" s="1026"/>
      <c r="P3" s="1033"/>
      <c r="Q3" s="1029"/>
      <c r="R3" s="1029"/>
      <c r="S3" s="1009"/>
      <c r="T3" s="1009"/>
      <c r="U3" s="1009"/>
      <c r="V3" s="1026"/>
      <c r="W3" s="1020"/>
      <c r="X3" s="1020"/>
      <c r="Y3" s="1020"/>
      <c r="Z3" s="1020"/>
      <c r="AA3" s="1020"/>
    </row>
    <row r="4" spans="1:27" s="1030" customFormat="1" ht="18.75" customHeight="1">
      <c r="A4" s="1009"/>
      <c r="B4" s="1034" t="s">
        <v>1017</v>
      </c>
      <c r="C4" s="1034"/>
      <c r="D4" s="1034"/>
      <c r="E4" s="1035"/>
      <c r="F4" s="1034"/>
      <c r="G4" s="1036"/>
      <c r="H4" s="1036"/>
      <c r="I4" s="1036"/>
      <c r="J4" s="1036" t="s">
        <v>1018</v>
      </c>
      <c r="K4" s="1025"/>
      <c r="L4" s="1037">
        <f>+Q4</f>
        <v>2017</v>
      </c>
      <c r="M4" s="1038"/>
      <c r="N4" s="1038"/>
      <c r="O4" s="1026"/>
      <c r="P4" s="1039" t="s">
        <v>1018</v>
      </c>
      <c r="Q4" s="1037">
        <f>+OTCHET!C3</f>
        <v>2017</v>
      </c>
      <c r="R4" s="1029"/>
      <c r="S4" s="1681" t="s">
        <v>1019</v>
      </c>
      <c r="T4" s="1681"/>
      <c r="U4" s="1681"/>
      <c r="V4" s="1009"/>
      <c r="W4" s="1020"/>
      <c r="X4" s="1020"/>
      <c r="Y4" s="1020"/>
      <c r="Z4" s="1020"/>
      <c r="AA4" s="1020"/>
    </row>
    <row r="5" spans="1:27" s="1030" customFormat="1" ht="2.25" customHeight="1">
      <c r="A5" s="1025"/>
      <c r="B5" s="1040"/>
      <c r="C5" s="1040"/>
      <c r="D5" s="1040"/>
      <c r="E5" s="1040"/>
      <c r="F5" s="1040"/>
      <c r="G5" s="1041"/>
      <c r="H5" s="1040"/>
      <c r="I5" s="1041"/>
      <c r="J5" s="1042"/>
      <c r="K5" s="1025"/>
      <c r="L5" s="1026"/>
      <c r="M5" s="1026"/>
      <c r="N5" s="1025"/>
      <c r="O5" s="1026"/>
      <c r="P5" s="1026"/>
      <c r="Q5" s="1043"/>
      <c r="R5" s="1029"/>
      <c r="S5" s="1009"/>
      <c r="T5" s="1009"/>
      <c r="U5" s="1009"/>
      <c r="V5" s="1009"/>
      <c r="W5" s="1020"/>
      <c r="X5" s="1020"/>
      <c r="Y5" s="1020"/>
      <c r="Z5" s="1020"/>
      <c r="AA5" s="1020"/>
    </row>
    <row r="6" spans="1:27" s="1021" customFormat="1" ht="17.25" customHeight="1">
      <c r="A6" s="1009"/>
      <c r="B6" s="1034" t="s">
        <v>1020</v>
      </c>
      <c r="C6" s="1034"/>
      <c r="D6" s="1034"/>
      <c r="E6" s="1035"/>
      <c r="F6" s="1044"/>
      <c r="G6" s="1044"/>
      <c r="H6" s="1035"/>
      <c r="I6" s="1044"/>
      <c r="J6" s="1045"/>
      <c r="K6" s="1022"/>
      <c r="L6" s="1046">
        <f>OTCHET!F9</f>
        <v>42916</v>
      </c>
      <c r="M6" s="1022"/>
      <c r="N6" s="1047" t="s">
        <v>1021</v>
      </c>
      <c r="O6" s="1011"/>
      <c r="P6" s="1048">
        <f>OTCHET!F9</f>
        <v>42916</v>
      </c>
      <c r="Q6" s="1047" t="s">
        <v>1021</v>
      </c>
      <c r="R6" s="1049"/>
      <c r="S6" s="1682">
        <f>+Q4</f>
        <v>2017</v>
      </c>
      <c r="T6" s="1682"/>
      <c r="U6" s="1682"/>
      <c r="V6" s="1009"/>
      <c r="W6" s="1020"/>
      <c r="X6" s="1020"/>
      <c r="Y6" s="1020"/>
      <c r="Z6" s="1020"/>
      <c r="AA6" s="1020"/>
    </row>
    <row r="7" spans="1:27" s="1021" customFormat="1" ht="4.5" customHeight="1" thickBot="1">
      <c r="A7" s="1009"/>
      <c r="B7" s="1050"/>
      <c r="C7" s="1050"/>
      <c r="D7" s="1050"/>
      <c r="E7" s="1022"/>
      <c r="F7" s="1051"/>
      <c r="G7" s="1051"/>
      <c r="H7" s="1022"/>
      <c r="I7" s="1051"/>
      <c r="J7" s="1051"/>
      <c r="K7" s="1022"/>
      <c r="L7" s="1051"/>
      <c r="M7" s="1022"/>
      <c r="N7" s="1051"/>
      <c r="O7" s="1052"/>
      <c r="P7" s="1053"/>
      <c r="Q7" s="1053"/>
      <c r="R7" s="1049"/>
      <c r="S7" s="1054"/>
      <c r="T7" s="1054"/>
      <c r="U7" s="1054"/>
      <c r="V7" s="1011"/>
      <c r="W7" s="1020"/>
      <c r="X7" s="1020"/>
      <c r="Y7" s="1020"/>
      <c r="Z7" s="1020"/>
    </row>
    <row r="8" spans="1:27" s="1021" customFormat="1" ht="57" customHeight="1">
      <c r="A8" s="1009"/>
      <c r="B8" s="1055"/>
      <c r="C8" s="1056"/>
      <c r="D8" s="1057"/>
      <c r="E8" s="1022"/>
      <c r="F8" s="1058" t="s">
        <v>1022</v>
      </c>
      <c r="G8" s="1059" t="s">
        <v>1023</v>
      </c>
      <c r="H8" s="1022"/>
      <c r="I8" s="1060" t="s">
        <v>1024</v>
      </c>
      <c r="J8" s="1061" t="s">
        <v>1025</v>
      </c>
      <c r="K8" s="1022"/>
      <c r="L8" s="1062" t="s">
        <v>1026</v>
      </c>
      <c r="M8" s="1022"/>
      <c r="N8" s="1063" t="s">
        <v>1027</v>
      </c>
      <c r="O8" s="1064"/>
      <c r="P8" s="1065" t="s">
        <v>1028</v>
      </c>
      <c r="Q8" s="1066" t="s">
        <v>1029</v>
      </c>
      <c r="R8" s="1049"/>
      <c r="S8" s="1683" t="s">
        <v>997</v>
      </c>
      <c r="T8" s="1684"/>
      <c r="U8" s="1685"/>
      <c r="V8" s="1011"/>
      <c r="W8" s="1020"/>
      <c r="X8" s="1020"/>
      <c r="Y8" s="1020"/>
      <c r="Z8" s="1020"/>
    </row>
    <row r="9" spans="1:27" s="1021" customFormat="1" ht="18" customHeight="1" thickBot="1">
      <c r="A9" s="1009"/>
      <c r="B9" s="1067" t="s">
        <v>1030</v>
      </c>
      <c r="C9" s="1068"/>
      <c r="D9" s="1069"/>
      <c r="E9" s="1022"/>
      <c r="F9" s="1070">
        <f>+L4</f>
        <v>2017</v>
      </c>
      <c r="G9" s="1071">
        <f>+L6</f>
        <v>42916</v>
      </c>
      <c r="H9" s="1022"/>
      <c r="I9" s="1072">
        <f>+L4</f>
        <v>2017</v>
      </c>
      <c r="J9" s="1073">
        <f>+L6</f>
        <v>42916</v>
      </c>
      <c r="K9" s="1074"/>
      <c r="L9" s="1075">
        <f>+L6</f>
        <v>42916</v>
      </c>
      <c r="M9" s="1074"/>
      <c r="N9" s="1076">
        <f>+L6</f>
        <v>42916</v>
      </c>
      <c r="O9" s="1077"/>
      <c r="P9" s="1078">
        <f>+L4</f>
        <v>2017</v>
      </c>
      <c r="Q9" s="1076">
        <f>+L6</f>
        <v>42916</v>
      </c>
      <c r="R9" s="1049"/>
      <c r="S9" s="1686" t="s">
        <v>998</v>
      </c>
      <c r="T9" s="1687"/>
      <c r="U9" s="1688"/>
      <c r="V9" s="1079"/>
      <c r="W9" s="1020"/>
      <c r="X9" s="1020"/>
      <c r="Y9" s="1020"/>
      <c r="Z9" s="1020"/>
    </row>
    <row r="10" spans="1:27" s="1021" customFormat="1" ht="15.75">
      <c r="A10" s="1009"/>
      <c r="B10" s="1080" t="s">
        <v>1031</v>
      </c>
      <c r="C10" s="1081"/>
      <c r="D10" s="1082"/>
      <c r="E10" s="1022"/>
      <c r="F10" s="1083" t="s">
        <v>179</v>
      </c>
      <c r="G10" s="1084" t="s">
        <v>180</v>
      </c>
      <c r="H10" s="1022"/>
      <c r="I10" s="1083" t="s">
        <v>735</v>
      </c>
      <c r="J10" s="1084" t="s">
        <v>736</v>
      </c>
      <c r="K10" s="1022"/>
      <c r="L10" s="1084" t="s">
        <v>715</v>
      </c>
      <c r="M10" s="1022"/>
      <c r="N10" s="1085" t="s">
        <v>1032</v>
      </c>
      <c r="O10" s="1086"/>
      <c r="P10" s="1087" t="s">
        <v>179</v>
      </c>
      <c r="Q10" s="1088" t="s">
        <v>180</v>
      </c>
      <c r="R10" s="1049"/>
      <c r="S10" s="1089"/>
      <c r="T10" s="1090"/>
      <c r="U10" s="1091"/>
      <c r="V10" s="1079"/>
      <c r="W10" s="1020"/>
      <c r="X10" s="1020"/>
      <c r="Y10" s="1020"/>
      <c r="Z10" s="1020"/>
    </row>
    <row r="11" spans="1:27" s="1021" customFormat="1" ht="15.75">
      <c r="A11" s="1092"/>
      <c r="B11" s="1093" t="s">
        <v>1033</v>
      </c>
      <c r="C11" s="1094"/>
      <c r="D11" s="1095"/>
      <c r="E11" s="1022"/>
      <c r="F11" s="1096"/>
      <c r="G11" s="1097"/>
      <c r="H11" s="1022"/>
      <c r="I11" s="1096"/>
      <c r="J11" s="1096"/>
      <c r="K11" s="1098"/>
      <c r="L11" s="1096"/>
      <c r="M11" s="1098"/>
      <c r="N11" s="1099"/>
      <c r="O11" s="1100"/>
      <c r="P11" s="1096"/>
      <c r="Q11" s="1096"/>
      <c r="R11" s="1049"/>
      <c r="S11" s="1093" t="s">
        <v>1033</v>
      </c>
      <c r="T11" s="1094"/>
      <c r="U11" s="1095"/>
      <c r="V11" s="1079"/>
      <c r="W11" s="1020"/>
      <c r="X11" s="1020"/>
      <c r="Y11" s="1020"/>
      <c r="Z11" s="1020"/>
    </row>
    <row r="12" spans="1:27" s="1021" customFormat="1" ht="15.75">
      <c r="A12" s="1092"/>
      <c r="B12" s="1101" t="s">
        <v>1034</v>
      </c>
      <c r="C12" s="1102"/>
      <c r="D12" s="1103"/>
      <c r="E12" s="1022"/>
      <c r="F12" s="1104"/>
      <c r="G12" s="1105"/>
      <c r="H12" s="1022"/>
      <c r="I12" s="1104"/>
      <c r="J12" s="1104"/>
      <c r="K12" s="1098"/>
      <c r="L12" s="1104"/>
      <c r="M12" s="1098"/>
      <c r="N12" s="1106"/>
      <c r="O12" s="1100"/>
      <c r="P12" s="1104"/>
      <c r="Q12" s="1104"/>
      <c r="R12" s="1049"/>
      <c r="S12" s="1101" t="s">
        <v>1034</v>
      </c>
      <c r="T12" s="1102"/>
      <c r="U12" s="1103"/>
      <c r="V12" s="1079"/>
      <c r="W12" s="1020"/>
      <c r="X12" s="1020"/>
      <c r="Y12" s="1020"/>
      <c r="Z12" s="1020"/>
    </row>
    <row r="13" spans="1:27" s="1021" customFormat="1" ht="15.75">
      <c r="A13" s="1092"/>
      <c r="B13" s="1107" t="s">
        <v>1035</v>
      </c>
      <c r="C13" s="1108"/>
      <c r="D13" s="1109"/>
      <c r="E13" s="1022"/>
      <c r="F13" s="1110">
        <f>+IF($P$2=0,$P13,0)</f>
        <v>0</v>
      </c>
      <c r="G13" s="1111">
        <f>+IF($P$2=0,$Q13,0)</f>
        <v>0</v>
      </c>
      <c r="H13" s="1022"/>
      <c r="I13" s="1110">
        <f>+IF(OR($P$2=98,$P$2=42,$P$2=96,$P$2=97),$P13,0)</f>
        <v>0</v>
      </c>
      <c r="J13" s="1111">
        <f>+IF(OR($P$2=98,$P$2=42,$P$2=96,$P$2=97),$Q13,0)</f>
        <v>0</v>
      </c>
      <c r="K13" s="1098"/>
      <c r="L13" s="1111">
        <f>+IF($P$2=33,$Q13,0)</f>
        <v>0</v>
      </c>
      <c r="M13" s="1098"/>
      <c r="N13" s="1112">
        <f>+ROUND(+G13+J13+L13,0)</f>
        <v>0</v>
      </c>
      <c r="O13" s="1100"/>
      <c r="P13" s="1110">
        <f>+ROUND(OTCHET!E22+OTCHET!E28+OTCHET!E33+OTCHET!E39+OTCHET!E47+OTCHET!E52+OTCHET!E58+OTCHET!E61+OTCHET!E64+OTCHET!E65+OTCHET!E72+OTCHET!E73+OTCHET!E74,0)</f>
        <v>0</v>
      </c>
      <c r="Q13" s="1111">
        <f>+ROUND(OTCHET!L22+OTCHET!L28+OTCHET!L33+OTCHET!L39+OTCHET!L47+OTCHET!L52+OTCHET!L58+OTCHET!L61+OTCHET!L64+OTCHET!L65+OTCHET!L72+OTCHET!L73+OTCHET!L74,0)</f>
        <v>0</v>
      </c>
      <c r="R13" s="1049"/>
      <c r="S13" s="1689" t="s">
        <v>1036</v>
      </c>
      <c r="T13" s="1690"/>
      <c r="U13" s="1691"/>
      <c r="V13" s="1079"/>
      <c r="W13" s="1020"/>
      <c r="X13" s="1020"/>
      <c r="Y13" s="1020"/>
      <c r="Z13" s="1020"/>
    </row>
    <row r="14" spans="1:27" s="1021" customFormat="1" ht="15.75">
      <c r="A14" s="1092"/>
      <c r="B14" s="1113" t="s">
        <v>1037</v>
      </c>
      <c r="C14" s="1114"/>
      <c r="D14" s="1115"/>
      <c r="E14" s="1022"/>
      <c r="F14" s="1116">
        <f t="shared" ref="F14:F21" si="0">+IF($P$2=0,$P14,0)</f>
        <v>0</v>
      </c>
      <c r="G14" s="1117">
        <f t="shared" ref="G14:G21" si="1">+IF($P$2=0,$Q14,0)</f>
        <v>0</v>
      </c>
      <c r="H14" s="1022"/>
      <c r="I14" s="1116">
        <f t="shared" ref="I14:I21" si="2">+IF(OR($P$2=98,$P$2=42,$P$2=96,$P$2=97),$P14,0)</f>
        <v>0</v>
      </c>
      <c r="J14" s="1117">
        <f t="shared" ref="J14:J21" si="3">+IF(OR($P$2=98,$P$2=42,$P$2=96,$P$2=97),$Q14,0)</f>
        <v>0</v>
      </c>
      <c r="K14" s="1098"/>
      <c r="L14" s="1117">
        <f t="shared" ref="L14:L21" si="4">+IF($P$2=33,$Q14,0)</f>
        <v>0</v>
      </c>
      <c r="M14" s="1098"/>
      <c r="N14" s="1118">
        <f t="shared" ref="N14:N21" si="5">+ROUND(+G14+J14+L14,0)</f>
        <v>0</v>
      </c>
      <c r="O14" s="1100"/>
      <c r="P14" s="1116">
        <f>+ROUND(+OTCHET!E90+OTCHET!E93+OTCHET!E94,0)</f>
        <v>0</v>
      </c>
      <c r="Q14" s="1117">
        <f>+ROUND(+OTCHET!L90+OTCHET!L93+OTCHET!L94,0)</f>
        <v>0</v>
      </c>
      <c r="R14" s="1049"/>
      <c r="S14" s="1692" t="s">
        <v>1038</v>
      </c>
      <c r="T14" s="1693"/>
      <c r="U14" s="1694"/>
      <c r="V14" s="1079"/>
      <c r="W14" s="1020"/>
      <c r="X14" s="1020"/>
      <c r="Y14" s="1020"/>
      <c r="Z14" s="1020"/>
    </row>
    <row r="15" spans="1:27" s="1021" customFormat="1" ht="15.75">
      <c r="A15" s="1092"/>
      <c r="B15" s="1113" t="s">
        <v>1039</v>
      </c>
      <c r="C15" s="1114"/>
      <c r="D15" s="1115"/>
      <c r="E15" s="1022"/>
      <c r="F15" s="1116">
        <f t="shared" si="0"/>
        <v>0</v>
      </c>
      <c r="G15" s="1117">
        <f t="shared" si="1"/>
        <v>0</v>
      </c>
      <c r="H15" s="1022"/>
      <c r="I15" s="1116">
        <f t="shared" si="2"/>
        <v>0</v>
      </c>
      <c r="J15" s="1117">
        <f t="shared" si="3"/>
        <v>0</v>
      </c>
      <c r="K15" s="1098"/>
      <c r="L15" s="1117">
        <f t="shared" si="4"/>
        <v>0</v>
      </c>
      <c r="M15" s="1098"/>
      <c r="N15" s="1118">
        <f t="shared" si="5"/>
        <v>0</v>
      </c>
      <c r="O15" s="1100"/>
      <c r="P15" s="1116">
        <f>+ROUND(+OTCHET!E110+OTCHET!E111,0)</f>
        <v>0</v>
      </c>
      <c r="Q15" s="1117">
        <f>+ROUND(+OTCHET!L110+OTCHET!L111,0)</f>
        <v>0</v>
      </c>
      <c r="R15" s="1049"/>
      <c r="S15" s="1692" t="s">
        <v>1040</v>
      </c>
      <c r="T15" s="1693"/>
      <c r="U15" s="1694"/>
      <c r="V15" s="1079"/>
      <c r="W15" s="1020"/>
      <c r="X15" s="1020"/>
      <c r="Y15" s="1020"/>
      <c r="Z15" s="1020"/>
    </row>
    <row r="16" spans="1:27" s="1021" customFormat="1" ht="15.75">
      <c r="A16" s="1092"/>
      <c r="B16" s="1113" t="s">
        <v>1041</v>
      </c>
      <c r="C16" s="1114"/>
      <c r="D16" s="1115"/>
      <c r="E16" s="1022"/>
      <c r="F16" s="1116">
        <f t="shared" si="0"/>
        <v>0</v>
      </c>
      <c r="G16" s="1117">
        <f t="shared" si="1"/>
        <v>0</v>
      </c>
      <c r="H16" s="1022"/>
      <c r="I16" s="1116">
        <f t="shared" si="2"/>
        <v>0</v>
      </c>
      <c r="J16" s="1117">
        <f t="shared" si="3"/>
        <v>0</v>
      </c>
      <c r="K16" s="1098"/>
      <c r="L16" s="1117">
        <f t="shared" si="4"/>
        <v>0</v>
      </c>
      <c r="M16" s="1098"/>
      <c r="N16" s="1118">
        <f t="shared" si="5"/>
        <v>0</v>
      </c>
      <c r="O16" s="1100"/>
      <c r="P16" s="1116">
        <f>+ROUND(OTCHET!E78,0)</f>
        <v>0</v>
      </c>
      <c r="Q16" s="1117">
        <f>+ROUND(OTCHET!L78,0)</f>
        <v>0</v>
      </c>
      <c r="R16" s="1049"/>
      <c r="S16" s="1692" t="s">
        <v>1042</v>
      </c>
      <c r="T16" s="1693"/>
      <c r="U16" s="1694"/>
      <c r="V16" s="1079"/>
      <c r="W16" s="1020"/>
      <c r="X16" s="1020"/>
      <c r="Y16" s="1020"/>
      <c r="Z16" s="1020"/>
    </row>
    <row r="17" spans="1:26" s="1021" customFormat="1" ht="15.75">
      <c r="A17" s="1092"/>
      <c r="B17" s="1113" t="s">
        <v>1043</v>
      </c>
      <c r="C17" s="1114"/>
      <c r="D17" s="1115"/>
      <c r="E17" s="1022"/>
      <c r="F17" s="1116">
        <f t="shared" si="0"/>
        <v>0</v>
      </c>
      <c r="G17" s="1117">
        <f t="shared" si="1"/>
        <v>0</v>
      </c>
      <c r="H17" s="1022"/>
      <c r="I17" s="1116">
        <f t="shared" si="2"/>
        <v>0</v>
      </c>
      <c r="J17" s="1117">
        <f t="shared" si="3"/>
        <v>0</v>
      </c>
      <c r="K17" s="1098"/>
      <c r="L17" s="1117">
        <f t="shared" si="4"/>
        <v>0</v>
      </c>
      <c r="M17" s="1098"/>
      <c r="N17" s="1118">
        <f t="shared" si="5"/>
        <v>0</v>
      </c>
      <c r="O17" s="1100"/>
      <c r="P17" s="1116">
        <f>+ROUND(OTCHET!E79+OTCHET!E80,0)</f>
        <v>0</v>
      </c>
      <c r="Q17" s="1117">
        <f>+ROUND(OTCHET!L79+OTCHET!L80,0)</f>
        <v>0</v>
      </c>
      <c r="R17" s="1049"/>
      <c r="S17" s="1692" t="s">
        <v>1044</v>
      </c>
      <c r="T17" s="1693"/>
      <c r="U17" s="1694"/>
      <c r="V17" s="1079"/>
      <c r="W17" s="1020"/>
      <c r="X17" s="1020"/>
      <c r="Y17" s="1020"/>
      <c r="Z17" s="1020"/>
    </row>
    <row r="18" spans="1:26" s="1021" customFormat="1" ht="15.75">
      <c r="A18" s="1092"/>
      <c r="B18" s="1113" t="s">
        <v>1045</v>
      </c>
      <c r="C18" s="1114"/>
      <c r="D18" s="1115"/>
      <c r="E18" s="1022"/>
      <c r="F18" s="1116">
        <f t="shared" si="0"/>
        <v>0</v>
      </c>
      <c r="G18" s="1117">
        <f t="shared" si="1"/>
        <v>0</v>
      </c>
      <c r="H18" s="1022"/>
      <c r="I18" s="1116">
        <f t="shared" si="2"/>
        <v>0</v>
      </c>
      <c r="J18" s="1117">
        <f t="shared" si="3"/>
        <v>0</v>
      </c>
      <c r="K18" s="1098"/>
      <c r="L18" s="1117">
        <f t="shared" si="4"/>
        <v>0</v>
      </c>
      <c r="M18" s="1098"/>
      <c r="N18" s="1118">
        <f t="shared" si="5"/>
        <v>0</v>
      </c>
      <c r="O18" s="1100"/>
      <c r="P18" s="1116">
        <f>+ROUND(OTCHET!E136++OTCHET!E137,0)</f>
        <v>0</v>
      </c>
      <c r="Q18" s="1117">
        <f>+ROUND(OTCHET!L136++OTCHET!L137,0)</f>
        <v>0</v>
      </c>
      <c r="R18" s="1049"/>
      <c r="S18" s="1692" t="s">
        <v>1046</v>
      </c>
      <c r="T18" s="1693"/>
      <c r="U18" s="1694"/>
      <c r="V18" s="1079"/>
      <c r="W18" s="1020"/>
      <c r="X18" s="1020"/>
      <c r="Y18" s="1020"/>
      <c r="Z18" s="1020"/>
    </row>
    <row r="19" spans="1:26" s="1021" customFormat="1" ht="15.75">
      <c r="A19" s="1092"/>
      <c r="B19" s="1113" t="s">
        <v>1047</v>
      </c>
      <c r="C19" s="1114"/>
      <c r="D19" s="1115"/>
      <c r="E19" s="1022"/>
      <c r="F19" s="1116">
        <f t="shared" si="0"/>
        <v>0</v>
      </c>
      <c r="G19" s="1117">
        <f t="shared" si="1"/>
        <v>0</v>
      </c>
      <c r="H19" s="1022"/>
      <c r="I19" s="1116">
        <f t="shared" si="2"/>
        <v>0</v>
      </c>
      <c r="J19" s="1117">
        <f t="shared" si="3"/>
        <v>0</v>
      </c>
      <c r="K19" s="1098"/>
      <c r="L19" s="1117">
        <f t="shared" si="4"/>
        <v>0</v>
      </c>
      <c r="M19" s="1098"/>
      <c r="N19" s="1118">
        <f t="shared" si="5"/>
        <v>0</v>
      </c>
      <c r="O19" s="1100"/>
      <c r="P19" s="1116">
        <f>+ROUND(+SUM(OTCHET!E82:E89),0)</f>
        <v>0</v>
      </c>
      <c r="Q19" s="1117">
        <f>+ROUND(+SUM(OTCHET!L82:L89),0)</f>
        <v>0</v>
      </c>
      <c r="R19" s="1049"/>
      <c r="S19" s="1692" t="s">
        <v>1048</v>
      </c>
      <c r="T19" s="1693"/>
      <c r="U19" s="1694"/>
      <c r="V19" s="1079"/>
      <c r="W19" s="1020"/>
      <c r="X19" s="1020"/>
      <c r="Y19" s="1020"/>
      <c r="Z19" s="1020"/>
    </row>
    <row r="20" spans="1:26" s="1021" customFormat="1" ht="15.75">
      <c r="A20" s="1092"/>
      <c r="B20" s="1113" t="s">
        <v>1049</v>
      </c>
      <c r="C20" s="1114"/>
      <c r="D20" s="1115"/>
      <c r="E20" s="1022"/>
      <c r="F20" s="1116">
        <f t="shared" si="0"/>
        <v>0</v>
      </c>
      <c r="G20" s="1117">
        <f t="shared" si="1"/>
        <v>0</v>
      </c>
      <c r="H20" s="1022"/>
      <c r="I20" s="1116">
        <f t="shared" si="2"/>
        <v>0</v>
      </c>
      <c r="J20" s="1117">
        <f t="shared" si="3"/>
        <v>0</v>
      </c>
      <c r="K20" s="1098"/>
      <c r="L20" s="1117">
        <f t="shared" si="4"/>
        <v>0</v>
      </c>
      <c r="M20" s="1098"/>
      <c r="N20" s="1118">
        <f t="shared" si="5"/>
        <v>0</v>
      </c>
      <c r="O20" s="1100"/>
      <c r="P20" s="1116">
        <f>+ROUND(OTCHET!E76+OTCHET!E77+OTCHET!E81,0)</f>
        <v>0</v>
      </c>
      <c r="Q20" s="1117">
        <f>+ROUND(OTCHET!L76+OTCHET!L77+OTCHET!L81,0)</f>
        <v>0</v>
      </c>
      <c r="R20" s="1049"/>
      <c r="S20" s="1692" t="s">
        <v>1050</v>
      </c>
      <c r="T20" s="1693"/>
      <c r="U20" s="1694"/>
      <c r="V20" s="1079"/>
      <c r="W20" s="1020"/>
      <c r="X20" s="1020"/>
      <c r="Y20" s="1020"/>
      <c r="Z20" s="1020"/>
    </row>
    <row r="21" spans="1:26" s="1021" customFormat="1" ht="15.75">
      <c r="A21" s="1092"/>
      <c r="B21" s="1119" t="s">
        <v>1051</v>
      </c>
      <c r="C21" s="1120"/>
      <c r="D21" s="1121"/>
      <c r="E21" s="1022"/>
      <c r="F21" s="1122">
        <f t="shared" si="0"/>
        <v>0</v>
      </c>
      <c r="G21" s="1123">
        <f t="shared" si="1"/>
        <v>0</v>
      </c>
      <c r="H21" s="1022"/>
      <c r="I21" s="1122">
        <f t="shared" si="2"/>
        <v>0</v>
      </c>
      <c r="J21" s="1123">
        <f t="shared" si="3"/>
        <v>0</v>
      </c>
      <c r="K21" s="1098"/>
      <c r="L21" s="1123">
        <f t="shared" si="4"/>
        <v>0</v>
      </c>
      <c r="M21" s="1098"/>
      <c r="N21" s="1124">
        <f t="shared" si="5"/>
        <v>0</v>
      </c>
      <c r="O21" s="1100"/>
      <c r="P21" s="1122">
        <f>+ROUND(OTCHET!E113+OTCHET!E114+OTCHET!E115+OTCHET!E119,0)</f>
        <v>0</v>
      </c>
      <c r="Q21" s="1123">
        <f>+ROUND(OTCHET!L113+OTCHET!L114+OTCHET!L115+OTCHET!L119,0)</f>
        <v>0</v>
      </c>
      <c r="R21" s="1049"/>
      <c r="S21" s="1695" t="s">
        <v>1052</v>
      </c>
      <c r="T21" s="1696"/>
      <c r="U21" s="1697"/>
      <c r="V21" s="1079"/>
      <c r="W21" s="1020"/>
      <c r="X21" s="1020"/>
      <c r="Y21" s="1020"/>
      <c r="Z21" s="1020"/>
    </row>
    <row r="22" spans="1:26" s="1021" customFormat="1" ht="15.75">
      <c r="A22" s="1092"/>
      <c r="B22" s="1125" t="s">
        <v>1053</v>
      </c>
      <c r="C22" s="1126"/>
      <c r="D22" s="1127"/>
      <c r="E22" s="1022"/>
      <c r="F22" s="1128">
        <f>+ROUND(+SUM(F13:F21),0)</f>
        <v>0</v>
      </c>
      <c r="G22" s="1129">
        <f>+ROUND(+SUM(G13:G21),0)</f>
        <v>0</v>
      </c>
      <c r="H22" s="1022"/>
      <c r="I22" s="1128">
        <f>+ROUND(+SUM(I13:I21),0)</f>
        <v>0</v>
      </c>
      <c r="J22" s="1129">
        <f>+ROUND(+SUM(J13:J21),0)</f>
        <v>0</v>
      </c>
      <c r="K22" s="1098"/>
      <c r="L22" s="1129">
        <f>+ROUND(+SUM(L13:L21),0)</f>
        <v>0</v>
      </c>
      <c r="M22" s="1098"/>
      <c r="N22" s="1130">
        <f>+ROUND(+SUM(N13:N21),0)</f>
        <v>0</v>
      </c>
      <c r="O22" s="1100"/>
      <c r="P22" s="1128">
        <f>+ROUND(+SUM(P13:P21),0)</f>
        <v>0</v>
      </c>
      <c r="Q22" s="1129">
        <f>+ROUND(+SUM(Q13:Q21),0)</f>
        <v>0</v>
      </c>
      <c r="R22" s="1049"/>
      <c r="S22" s="1698" t="s">
        <v>1054</v>
      </c>
      <c r="T22" s="1699"/>
      <c r="U22" s="1700"/>
      <c r="V22" s="1079"/>
      <c r="W22" s="1020"/>
      <c r="X22" s="1020"/>
      <c r="Y22" s="1020"/>
      <c r="Z22" s="1020"/>
    </row>
    <row r="23" spans="1:26" s="1021" customFormat="1" ht="15.75">
      <c r="A23" s="1092"/>
      <c r="B23" s="1101" t="s">
        <v>1055</v>
      </c>
      <c r="C23" s="1102"/>
      <c r="D23" s="1103"/>
      <c r="E23" s="1022"/>
      <c r="F23" s="1096"/>
      <c r="G23" s="1097"/>
      <c r="H23" s="1022"/>
      <c r="I23" s="1096"/>
      <c r="J23" s="1097"/>
      <c r="K23" s="1098"/>
      <c r="L23" s="1097"/>
      <c r="M23" s="1098"/>
      <c r="N23" s="1131"/>
      <c r="O23" s="1100"/>
      <c r="P23" s="1096"/>
      <c r="Q23" s="1097"/>
      <c r="R23" s="1049"/>
      <c r="S23" s="1101" t="s">
        <v>1055</v>
      </c>
      <c r="T23" s="1102"/>
      <c r="U23" s="1103"/>
      <c r="V23" s="1079"/>
      <c r="W23" s="1020"/>
      <c r="X23" s="1020"/>
      <c r="Y23" s="1020"/>
      <c r="Z23" s="1020"/>
    </row>
    <row r="24" spans="1:26" s="1021" customFormat="1" ht="15.75">
      <c r="A24" s="1092"/>
      <c r="B24" s="1107" t="s">
        <v>1056</v>
      </c>
      <c r="C24" s="1108"/>
      <c r="D24" s="1109"/>
      <c r="E24" s="1022"/>
      <c r="F24" s="1110">
        <f>+IF($P$2=0,$P24,0)</f>
        <v>0</v>
      </c>
      <c r="G24" s="1111">
        <f>+IF($P$2=0,$Q24,0)</f>
        <v>0</v>
      </c>
      <c r="H24" s="1022"/>
      <c r="I24" s="1110">
        <f>+IF(OR($P$2=98,$P$2=42,$P$2=96,$P$2=97),$P24,0)</f>
        <v>0</v>
      </c>
      <c r="J24" s="1111">
        <f>+IF(OR($P$2=98,$P$2=42,$P$2=96,$P$2=97),$Q24,0)</f>
        <v>0</v>
      </c>
      <c r="K24" s="1098"/>
      <c r="L24" s="1111">
        <f>+IF($P$2=33,$Q24,0)</f>
        <v>0</v>
      </c>
      <c r="M24" s="1098"/>
      <c r="N24" s="1112">
        <f>+ROUND(+G24+J24+L24,0)</f>
        <v>0</v>
      </c>
      <c r="O24" s="1100"/>
      <c r="P24" s="1110">
        <f>+ROUND(OTCHET!E134,0)</f>
        <v>0</v>
      </c>
      <c r="Q24" s="1111">
        <f>+ROUND(OTCHET!L134,0)</f>
        <v>0</v>
      </c>
      <c r="R24" s="1049"/>
      <c r="S24" s="1689" t="s">
        <v>1057</v>
      </c>
      <c r="T24" s="1690"/>
      <c r="U24" s="1691"/>
      <c r="V24" s="1079"/>
      <c r="W24" s="1020"/>
      <c r="X24" s="1020"/>
      <c r="Y24" s="1020"/>
      <c r="Z24" s="1020"/>
    </row>
    <row r="25" spans="1:26" s="1021" customFormat="1" ht="15.75">
      <c r="A25" s="1092"/>
      <c r="B25" s="1113" t="s">
        <v>1058</v>
      </c>
      <c r="C25" s="1114"/>
      <c r="D25" s="1115"/>
      <c r="E25" s="1022"/>
      <c r="F25" s="1116">
        <f>+IF($P$2=0,$P25,0)</f>
        <v>0</v>
      </c>
      <c r="G25" s="1117">
        <f>+IF($P$2=0,$Q25,0)</f>
        <v>0</v>
      </c>
      <c r="H25" s="1022"/>
      <c r="I25" s="1116">
        <f>+IF(OR($P$2=98,$P$2=42,$P$2=96,$P$2=97),$P25,0)</f>
        <v>0</v>
      </c>
      <c r="J25" s="1117">
        <f>+IF(OR($P$2=98,$P$2=42,$P$2=96,$P$2=97),$Q25,0)</f>
        <v>0</v>
      </c>
      <c r="K25" s="1098"/>
      <c r="L25" s="1117">
        <f>+IF($P$2=33,$Q25,0)</f>
        <v>0</v>
      </c>
      <c r="M25" s="1098"/>
      <c r="N25" s="1118">
        <f>+ROUND(+G25+J25+L25,0)</f>
        <v>0</v>
      </c>
      <c r="O25" s="1100"/>
      <c r="P25" s="1116">
        <f>+ROUND(+SUM(OTCHET!E125:E133)+OTCHET!E135,0)</f>
        <v>0</v>
      </c>
      <c r="Q25" s="1117">
        <f>+ROUND(+SUM(OTCHET!L125:L133)+OTCHET!L135,0)</f>
        <v>0</v>
      </c>
      <c r="R25" s="1049"/>
      <c r="S25" s="1692" t="s">
        <v>1059</v>
      </c>
      <c r="T25" s="1693"/>
      <c r="U25" s="1694"/>
      <c r="V25" s="1079"/>
      <c r="W25" s="1020"/>
      <c r="X25" s="1020"/>
      <c r="Y25" s="1020"/>
      <c r="Z25" s="1020"/>
    </row>
    <row r="26" spans="1:26" s="1021" customFormat="1" ht="15.75">
      <c r="A26" s="1092"/>
      <c r="B26" s="1119" t="s">
        <v>1060</v>
      </c>
      <c r="C26" s="1120"/>
      <c r="D26" s="1121"/>
      <c r="E26" s="1022"/>
      <c r="F26" s="1122">
        <f>+IF($P$2=0,$P26,0)</f>
        <v>0</v>
      </c>
      <c r="G26" s="1123">
        <f>+IF($P$2=0,$Q26,0)</f>
        <v>0</v>
      </c>
      <c r="H26" s="1022"/>
      <c r="I26" s="1122">
        <f>+IF(OR($P$2=98,$P$2=42,$P$2=96,$P$2=97),$P26,0)</f>
        <v>0</v>
      </c>
      <c r="J26" s="1123">
        <f>+IF(OR($P$2=98,$P$2=42,$P$2=96,$P$2=97),$Q26,0)</f>
        <v>0</v>
      </c>
      <c r="K26" s="1098"/>
      <c r="L26" s="1123">
        <f>+IF($P$2=33,$Q26,0)</f>
        <v>0</v>
      </c>
      <c r="M26" s="1098"/>
      <c r="N26" s="1124">
        <f>+ROUND(+G26+J26+L26,0)</f>
        <v>0</v>
      </c>
      <c r="O26" s="1100"/>
      <c r="P26" s="1122">
        <f>+ROUND(+OTCHET!E109,0)</f>
        <v>0</v>
      </c>
      <c r="Q26" s="1123">
        <f>+ROUND(+OTCHET!L109,0)</f>
        <v>0</v>
      </c>
      <c r="R26" s="1049"/>
      <c r="S26" s="1695" t="s">
        <v>1061</v>
      </c>
      <c r="T26" s="1696"/>
      <c r="U26" s="1697"/>
      <c r="V26" s="1079"/>
      <c r="W26" s="1020"/>
      <c r="X26" s="1020"/>
      <c r="Y26" s="1020"/>
      <c r="Z26" s="1020"/>
    </row>
    <row r="27" spans="1:26" s="1021" customFormat="1" ht="15.75">
      <c r="A27" s="1092"/>
      <c r="B27" s="1125" t="s">
        <v>1062</v>
      </c>
      <c r="C27" s="1126"/>
      <c r="D27" s="1127"/>
      <c r="E27" s="1022"/>
      <c r="F27" s="1128">
        <f>+ROUND(+SUM(F24:F26),0)</f>
        <v>0</v>
      </c>
      <c r="G27" s="1129">
        <f>+ROUND(+SUM(G24:G26),0)</f>
        <v>0</v>
      </c>
      <c r="H27" s="1022"/>
      <c r="I27" s="1128">
        <f>+ROUND(+SUM(I24:I26),0)</f>
        <v>0</v>
      </c>
      <c r="J27" s="1129">
        <f>+ROUND(+SUM(J24:J26),0)</f>
        <v>0</v>
      </c>
      <c r="K27" s="1098"/>
      <c r="L27" s="1129">
        <f>+ROUND(+SUM(L24:L26),0)</f>
        <v>0</v>
      </c>
      <c r="M27" s="1098"/>
      <c r="N27" s="1130">
        <f>+ROUND(+SUM(N24:N26),0)</f>
        <v>0</v>
      </c>
      <c r="O27" s="1100"/>
      <c r="P27" s="1128">
        <f>+ROUND(+SUM(P24:P26),0)</f>
        <v>0</v>
      </c>
      <c r="Q27" s="1129">
        <f>+ROUND(+SUM(Q24:Q26),0)</f>
        <v>0</v>
      </c>
      <c r="R27" s="1049"/>
      <c r="S27" s="1698" t="s">
        <v>1063</v>
      </c>
      <c r="T27" s="1699"/>
      <c r="U27" s="1700"/>
      <c r="V27" s="1079"/>
      <c r="W27" s="1020"/>
      <c r="X27" s="1020"/>
      <c r="Y27" s="1020"/>
      <c r="Z27" s="1020"/>
    </row>
    <row r="28" spans="1:26" s="1021" customFormat="1" ht="6" customHeight="1">
      <c r="A28" s="1092"/>
      <c r="B28" s="1132"/>
      <c r="C28" s="1133"/>
      <c r="D28" s="1134"/>
      <c r="E28" s="1022"/>
      <c r="F28" s="1104"/>
      <c r="G28" s="1105"/>
      <c r="H28" s="1022"/>
      <c r="I28" s="1104"/>
      <c r="J28" s="1105"/>
      <c r="K28" s="1098"/>
      <c r="L28" s="1105"/>
      <c r="M28" s="1098"/>
      <c r="N28" s="1135"/>
      <c r="O28" s="1100"/>
      <c r="P28" s="1104"/>
      <c r="Q28" s="1105"/>
      <c r="R28" s="1049"/>
      <c r="S28" s="1136"/>
      <c r="T28" s="1137"/>
      <c r="U28" s="1138"/>
      <c r="V28" s="1079"/>
      <c r="W28" s="1020"/>
      <c r="X28" s="1020"/>
      <c r="Y28" s="1020"/>
      <c r="Z28" s="1020"/>
    </row>
    <row r="29" spans="1:26" s="1021" customFormat="1" ht="15.75" hidden="1">
      <c r="A29" s="1092"/>
      <c r="B29" s="1139" t="s">
        <v>1064</v>
      </c>
      <c r="C29" s="1140"/>
      <c r="D29" s="1141"/>
      <c r="E29" s="1022"/>
      <c r="F29" s="1142"/>
      <c r="G29" s="1143"/>
      <c r="H29" s="1022"/>
      <c r="I29" s="1142"/>
      <c r="J29" s="1143"/>
      <c r="K29" s="1098"/>
      <c r="L29" s="1143"/>
      <c r="M29" s="1098"/>
      <c r="N29" s="1144"/>
      <c r="O29" s="1100"/>
      <c r="P29" s="1142"/>
      <c r="Q29" s="1143"/>
      <c r="R29" s="1049"/>
      <c r="S29" s="1145"/>
      <c r="T29" s="1146"/>
      <c r="U29" s="1147"/>
      <c r="V29" s="1079"/>
      <c r="W29" s="1020"/>
      <c r="X29" s="1020"/>
      <c r="Y29" s="1020"/>
      <c r="Z29" s="1020"/>
    </row>
    <row r="30" spans="1:26" s="1021" customFormat="1" ht="15.75" hidden="1">
      <c r="A30" s="1092"/>
      <c r="B30" s="1148" t="s">
        <v>1065</v>
      </c>
      <c r="C30" s="1149"/>
      <c r="D30" s="1150"/>
      <c r="E30" s="1022"/>
      <c r="F30" s="1151"/>
      <c r="G30" s="1152"/>
      <c r="H30" s="1022"/>
      <c r="I30" s="1151"/>
      <c r="J30" s="1152"/>
      <c r="K30" s="1098"/>
      <c r="L30" s="1152"/>
      <c r="M30" s="1098"/>
      <c r="N30" s="1153"/>
      <c r="O30" s="1100"/>
      <c r="P30" s="1151"/>
      <c r="Q30" s="1152"/>
      <c r="R30" s="1049"/>
      <c r="S30" s="1154"/>
      <c r="T30" s="1155"/>
      <c r="U30" s="1156"/>
      <c r="V30" s="1079"/>
      <c r="W30" s="1020"/>
      <c r="X30" s="1020"/>
      <c r="Y30" s="1020"/>
      <c r="Z30" s="1020"/>
    </row>
    <row r="31" spans="1:26" s="1021" customFormat="1" ht="15.75" hidden="1">
      <c r="A31" s="1092"/>
      <c r="B31" s="1157" t="s">
        <v>1066</v>
      </c>
      <c r="C31" s="1149"/>
      <c r="D31" s="1150"/>
      <c r="E31" s="1022"/>
      <c r="F31" s="1158"/>
      <c r="G31" s="1159"/>
      <c r="H31" s="1022"/>
      <c r="I31" s="1158"/>
      <c r="J31" s="1159"/>
      <c r="K31" s="1098"/>
      <c r="L31" s="1159"/>
      <c r="M31" s="1098"/>
      <c r="N31" s="1160"/>
      <c r="O31" s="1100"/>
      <c r="P31" s="1158"/>
      <c r="Q31" s="1159"/>
      <c r="R31" s="1049"/>
      <c r="S31" s="1161"/>
      <c r="T31" s="1162"/>
      <c r="U31" s="1163"/>
      <c r="V31" s="1079"/>
      <c r="W31" s="1020"/>
      <c r="X31" s="1020"/>
      <c r="Y31" s="1020"/>
      <c r="Z31" s="1020"/>
    </row>
    <row r="32" spans="1:26" s="1021" customFormat="1" ht="15.75" hidden="1">
      <c r="A32" s="1092"/>
      <c r="B32" s="1157" t="s">
        <v>1067</v>
      </c>
      <c r="C32" s="1149"/>
      <c r="D32" s="1150"/>
      <c r="E32" s="1022"/>
      <c r="F32" s="1158"/>
      <c r="G32" s="1159"/>
      <c r="H32" s="1022"/>
      <c r="I32" s="1158"/>
      <c r="J32" s="1159"/>
      <c r="K32" s="1098"/>
      <c r="L32" s="1159"/>
      <c r="M32" s="1098"/>
      <c r="N32" s="1160"/>
      <c r="O32" s="1100"/>
      <c r="P32" s="1158"/>
      <c r="Q32" s="1159"/>
      <c r="R32" s="1049"/>
      <c r="S32" s="1161"/>
      <c r="T32" s="1162"/>
      <c r="U32" s="1163"/>
      <c r="V32" s="1079"/>
      <c r="W32" s="1020"/>
      <c r="X32" s="1020"/>
      <c r="Y32" s="1020"/>
      <c r="Z32" s="1020"/>
    </row>
    <row r="33" spans="1:26" s="1021" customFormat="1" ht="15.75" hidden="1">
      <c r="A33" s="1092"/>
      <c r="B33" s="1164" t="s">
        <v>1068</v>
      </c>
      <c r="C33" s="1149"/>
      <c r="D33" s="1150"/>
      <c r="E33" s="1022"/>
      <c r="F33" s="1165"/>
      <c r="G33" s="1166"/>
      <c r="H33" s="1022"/>
      <c r="I33" s="1165"/>
      <c r="J33" s="1166"/>
      <c r="K33" s="1098"/>
      <c r="L33" s="1166"/>
      <c r="M33" s="1098"/>
      <c r="N33" s="1167"/>
      <c r="O33" s="1100"/>
      <c r="P33" s="1165"/>
      <c r="Q33" s="1166"/>
      <c r="R33" s="1049"/>
      <c r="S33" s="1168"/>
      <c r="T33" s="1169"/>
      <c r="U33" s="1170"/>
      <c r="V33" s="1079"/>
      <c r="W33" s="1020"/>
      <c r="X33" s="1020"/>
      <c r="Y33" s="1020"/>
      <c r="Z33" s="1020"/>
    </row>
    <row r="34" spans="1:26" s="1021" customFormat="1" ht="15.75">
      <c r="A34" s="1092"/>
      <c r="B34" s="1125" t="s">
        <v>1069</v>
      </c>
      <c r="C34" s="1126"/>
      <c r="D34" s="1127"/>
      <c r="E34" s="1022"/>
      <c r="F34" s="1128">
        <f>+IF($P$2=0,$P34,0)</f>
        <v>0</v>
      </c>
      <c r="G34" s="1129">
        <f>+IF($P$2=0,$Q34,0)</f>
        <v>0</v>
      </c>
      <c r="H34" s="1022"/>
      <c r="I34" s="1128">
        <f>+IF(OR($P$2=98,$P$2=42,$P$2=96,$P$2=97),$P34,0)</f>
        <v>0</v>
      </c>
      <c r="J34" s="1129">
        <f>+IF(OR($P$2=98,$P$2=42,$P$2=96,$P$2=97),$Q34,0)</f>
        <v>0</v>
      </c>
      <c r="K34" s="1098"/>
      <c r="L34" s="1129">
        <f>+IF($P$2=33,$Q34,0)</f>
        <v>0</v>
      </c>
      <c r="M34" s="1098"/>
      <c r="N34" s="1130">
        <f t="shared" ref="N34:N39" si="6">+ROUND(+G34+J34+L34,0)</f>
        <v>0</v>
      </c>
      <c r="O34" s="1100"/>
      <c r="P34" s="1128">
        <f>+ROUND(+OTCHET!E120+OTCHET!E118,0)</f>
        <v>0</v>
      </c>
      <c r="Q34" s="1129">
        <f>+ROUND(+OTCHET!L120+OTCHET!L118,0)</f>
        <v>0</v>
      </c>
      <c r="R34" s="1049"/>
      <c r="S34" s="1698" t="s">
        <v>1070</v>
      </c>
      <c r="T34" s="1699"/>
      <c r="U34" s="1700"/>
      <c r="V34" s="1079"/>
      <c r="W34" s="1020"/>
      <c r="X34" s="1020"/>
      <c r="Y34" s="1020"/>
      <c r="Z34" s="1020"/>
    </row>
    <row r="35" spans="1:26" s="1021" customFormat="1" ht="15.75">
      <c r="A35" s="1092"/>
      <c r="B35" s="1171" t="s">
        <v>1071</v>
      </c>
      <c r="C35" s="1172"/>
      <c r="D35" s="1173"/>
      <c r="E35" s="1022"/>
      <c r="F35" s="1174">
        <f>+IF($P$2=0,$P35,0)</f>
        <v>0</v>
      </c>
      <c r="G35" s="1175">
        <f>+IF($P$2=0,$Q35,0)</f>
        <v>0</v>
      </c>
      <c r="H35" s="1022"/>
      <c r="I35" s="1174">
        <f>+IF(OR($P$2=98,$P$2=42,$P$2=96,$P$2=97),$P35,0)</f>
        <v>0</v>
      </c>
      <c r="J35" s="1175">
        <f>+IF(OR($P$2=98,$P$2=42,$P$2=96,$P$2=97),$Q35,0)</f>
        <v>0</v>
      </c>
      <c r="K35" s="1098"/>
      <c r="L35" s="1175">
        <f>+IF($P$2=33,$Q35,0)</f>
        <v>0</v>
      </c>
      <c r="M35" s="1098"/>
      <c r="N35" s="1176">
        <f t="shared" si="6"/>
        <v>0</v>
      </c>
      <c r="O35" s="1100"/>
      <c r="P35" s="1174">
        <f>+ROUND(OTCHET!E121,0)</f>
        <v>0</v>
      </c>
      <c r="Q35" s="1175">
        <f>+ROUND(OTCHET!L121,0)</f>
        <v>0</v>
      </c>
      <c r="R35" s="1049"/>
      <c r="S35" s="1701" t="s">
        <v>1072</v>
      </c>
      <c r="T35" s="1702"/>
      <c r="U35" s="1703"/>
      <c r="V35" s="1079"/>
      <c r="W35" s="1020"/>
      <c r="X35" s="1020"/>
      <c r="Y35" s="1020"/>
      <c r="Z35" s="1020"/>
    </row>
    <row r="36" spans="1:26" s="1021" customFormat="1" ht="15.75">
      <c r="A36" s="1092"/>
      <c r="B36" s="1177" t="s">
        <v>1073</v>
      </c>
      <c r="C36" s="1178"/>
      <c r="D36" s="1179"/>
      <c r="E36" s="1022"/>
      <c r="F36" s="1180">
        <f>+IF($P$2=0,$P36,0)</f>
        <v>0</v>
      </c>
      <c r="G36" s="1181">
        <f>+IF($P$2=0,$Q36,0)</f>
        <v>0</v>
      </c>
      <c r="H36" s="1022"/>
      <c r="I36" s="1180">
        <f>+IF(OR($P$2=98,$P$2=42,$P$2=96,$P$2=97),$P36,0)</f>
        <v>0</v>
      </c>
      <c r="J36" s="1181">
        <f>+IF(OR($P$2=98,$P$2=42,$P$2=96,$P$2=97),$Q36,0)</f>
        <v>0</v>
      </c>
      <c r="K36" s="1098"/>
      <c r="L36" s="1181">
        <f>+IF($P$2=33,$Q36,0)</f>
        <v>0</v>
      </c>
      <c r="M36" s="1098"/>
      <c r="N36" s="1182">
        <f t="shared" si="6"/>
        <v>0</v>
      </c>
      <c r="O36" s="1100"/>
      <c r="P36" s="1180">
        <f>+ROUND(OTCHET!E122,0)</f>
        <v>0</v>
      </c>
      <c r="Q36" s="1181">
        <f>+ROUND(OTCHET!L122,0)</f>
        <v>0</v>
      </c>
      <c r="R36" s="1049"/>
      <c r="S36" s="1704" t="s">
        <v>1074</v>
      </c>
      <c r="T36" s="1705"/>
      <c r="U36" s="1706"/>
      <c r="V36" s="1079"/>
      <c r="W36" s="1020"/>
      <c r="X36" s="1020"/>
      <c r="Y36" s="1020"/>
      <c r="Z36" s="1020"/>
    </row>
    <row r="37" spans="1:26" s="1021" customFormat="1" ht="15.75">
      <c r="A37" s="1092"/>
      <c r="B37" s="1183" t="s">
        <v>1075</v>
      </c>
      <c r="C37" s="1184"/>
      <c r="D37" s="1185"/>
      <c r="E37" s="1022"/>
      <c r="F37" s="1186">
        <f>+IF($P$2=0,$P37,0)</f>
        <v>0</v>
      </c>
      <c r="G37" s="1187">
        <f>+IF($P$2=0,$Q37,0)</f>
        <v>0</v>
      </c>
      <c r="H37" s="1022"/>
      <c r="I37" s="1186">
        <f>+IF(OR($P$2=98,$P$2=42,$P$2=96,$P$2=97),$P37,0)</f>
        <v>0</v>
      </c>
      <c r="J37" s="1187">
        <f>+IF(OR($P$2=98,$P$2=42,$P$2=96,$P$2=97),$Q37,0)</f>
        <v>0</v>
      </c>
      <c r="K37" s="1098"/>
      <c r="L37" s="1187">
        <f>+IF($P$2=33,$Q37,0)</f>
        <v>0</v>
      </c>
      <c r="M37" s="1098"/>
      <c r="N37" s="1188">
        <f t="shared" si="6"/>
        <v>0</v>
      </c>
      <c r="O37" s="1100"/>
      <c r="P37" s="1186">
        <f>+ROUND(OTCHET!E123,0)</f>
        <v>0</v>
      </c>
      <c r="Q37" s="1187">
        <f>+ROUND(OTCHET!L123,0)</f>
        <v>0</v>
      </c>
      <c r="R37" s="1049"/>
      <c r="S37" s="1707" t="s">
        <v>1076</v>
      </c>
      <c r="T37" s="1708"/>
      <c r="U37" s="1709"/>
      <c r="V37" s="1079"/>
      <c r="W37" s="1020"/>
      <c r="X37" s="1020"/>
      <c r="Y37" s="1020"/>
      <c r="Z37" s="1020"/>
    </row>
    <row r="38" spans="1:26" s="1021" customFormat="1" ht="6" customHeight="1">
      <c r="A38" s="1092"/>
      <c r="B38" s="1189"/>
      <c r="C38" s="1190"/>
      <c r="D38" s="1191"/>
      <c r="E38" s="1022"/>
      <c r="F38" s="1104"/>
      <c r="G38" s="1105"/>
      <c r="H38" s="1022"/>
      <c r="I38" s="1104"/>
      <c r="J38" s="1105"/>
      <c r="K38" s="1098"/>
      <c r="L38" s="1105"/>
      <c r="M38" s="1098"/>
      <c r="N38" s="1135"/>
      <c r="O38" s="1100"/>
      <c r="P38" s="1104"/>
      <c r="Q38" s="1105"/>
      <c r="R38" s="1049"/>
      <c r="S38" s="1192"/>
      <c r="T38" s="1193"/>
      <c r="U38" s="1194"/>
      <c r="V38" s="1079"/>
      <c r="W38" s="1020"/>
      <c r="X38" s="1020"/>
      <c r="Y38" s="1020"/>
      <c r="Z38" s="1020"/>
    </row>
    <row r="39" spans="1:26" s="1021" customFormat="1" ht="15.75">
      <c r="A39" s="1092"/>
      <c r="B39" s="1125" t="s">
        <v>1077</v>
      </c>
      <c r="C39" s="1126"/>
      <c r="D39" s="1127"/>
      <c r="E39" s="1022"/>
      <c r="F39" s="1128">
        <f>+IF($P$2=0,$P39,0)</f>
        <v>0</v>
      </c>
      <c r="G39" s="1129">
        <f>+IF($P$2=0,$Q39,0)</f>
        <v>0</v>
      </c>
      <c r="H39" s="1022"/>
      <c r="I39" s="1128">
        <f>+IF(OR($P$2=98,$P$2=42,$P$2=96,$P$2=97),$P39,0)</f>
        <v>0</v>
      </c>
      <c r="J39" s="1129">
        <f>+IF(OR($P$2=98,$P$2=42,$P$2=96,$P$2=97),$Q39,0)</f>
        <v>0</v>
      </c>
      <c r="K39" s="1098"/>
      <c r="L39" s="1129">
        <f>+IF($P$2=33,$Q39,0)</f>
        <v>0</v>
      </c>
      <c r="M39" s="1098"/>
      <c r="N39" s="1130">
        <f t="shared" si="6"/>
        <v>0</v>
      </c>
      <c r="O39" s="1100"/>
      <c r="P39" s="1128">
        <f>+ROUND(OTCHET!E116+OTCHET!E117,0)</f>
        <v>0</v>
      </c>
      <c r="Q39" s="1129">
        <f>+ROUND(OTCHET!L116+OTCHET!L117,0)</f>
        <v>0</v>
      </c>
      <c r="R39" s="1049"/>
      <c r="S39" s="1698" t="s">
        <v>1078</v>
      </c>
      <c r="T39" s="1699"/>
      <c r="U39" s="1700"/>
      <c r="V39" s="1079"/>
      <c r="W39" s="1020"/>
      <c r="X39" s="1020"/>
      <c r="Y39" s="1020"/>
      <c r="Z39" s="1020"/>
    </row>
    <row r="40" spans="1:26" s="1021" customFormat="1" ht="15.75">
      <c r="A40" s="1092"/>
      <c r="B40" s="1101" t="s">
        <v>1079</v>
      </c>
      <c r="C40" s="1102"/>
      <c r="D40" s="1103"/>
      <c r="E40" s="1022"/>
      <c r="F40" s="1096"/>
      <c r="G40" s="1097"/>
      <c r="H40" s="1022"/>
      <c r="I40" s="1096"/>
      <c r="J40" s="1097"/>
      <c r="K40" s="1098"/>
      <c r="L40" s="1097"/>
      <c r="M40" s="1098"/>
      <c r="N40" s="1131"/>
      <c r="O40" s="1100"/>
      <c r="P40" s="1096"/>
      <c r="Q40" s="1097"/>
      <c r="R40" s="1049"/>
      <c r="S40" s="1101" t="s">
        <v>1079</v>
      </c>
      <c r="T40" s="1102"/>
      <c r="U40" s="1103"/>
      <c r="V40" s="1079"/>
      <c r="W40" s="1020"/>
      <c r="X40" s="1020"/>
      <c r="Y40" s="1020"/>
      <c r="Z40" s="1020"/>
    </row>
    <row r="41" spans="1:26" s="1021" customFormat="1" ht="15.75">
      <c r="A41" s="1092"/>
      <c r="B41" s="1107" t="s">
        <v>1080</v>
      </c>
      <c r="C41" s="1108"/>
      <c r="D41" s="1109"/>
      <c r="E41" s="1022"/>
      <c r="F41" s="1110">
        <f>+IF($P$2=0,$P41,0)</f>
        <v>0</v>
      </c>
      <c r="G41" s="1111">
        <f>+IF($P$2=0,$Q41,0)</f>
        <v>0</v>
      </c>
      <c r="H41" s="1022"/>
      <c r="I41" s="1110">
        <f>+IF(OR($P$2=98,$P$2=42,$P$2=96,$P$2=97),$P41,0)</f>
        <v>0</v>
      </c>
      <c r="J41" s="1111">
        <f>+IF(OR($P$2=98,$P$2=42,$P$2=96,$P$2=97),$Q41,0)</f>
        <v>0</v>
      </c>
      <c r="K41" s="1098"/>
      <c r="L41" s="1111">
        <f>+IF($P$2=33,$Q41,0)</f>
        <v>0</v>
      </c>
      <c r="M41" s="1098"/>
      <c r="N41" s="1112">
        <f>+ROUND(+G41+J41+L41,0)</f>
        <v>0</v>
      </c>
      <c r="O41" s="1100"/>
      <c r="P41" s="1110">
        <f>+ROUND(OTCHET!E142+OTCHET!E143+OTCHET!E160+OTCHET!E161,0)</f>
        <v>0</v>
      </c>
      <c r="Q41" s="1111">
        <f>+ROUND(OTCHET!L142+OTCHET!L143+OTCHET!L160+OTCHET!L161,0)</f>
        <v>0</v>
      </c>
      <c r="R41" s="1049"/>
      <c r="S41" s="1689" t="s">
        <v>1081</v>
      </c>
      <c r="T41" s="1690"/>
      <c r="U41" s="1691"/>
      <c r="V41" s="1079"/>
      <c r="W41" s="1020"/>
      <c r="X41" s="1020"/>
      <c r="Y41" s="1020"/>
      <c r="Z41" s="1020"/>
    </row>
    <row r="42" spans="1:26" s="1021" customFormat="1" ht="15.75">
      <c r="A42" s="1092"/>
      <c r="B42" s="1113" t="s">
        <v>1082</v>
      </c>
      <c r="C42" s="1114"/>
      <c r="D42" s="1115"/>
      <c r="E42" s="1022"/>
      <c r="F42" s="1116">
        <f>+IF($P$2=0,$P42,0)</f>
        <v>0</v>
      </c>
      <c r="G42" s="1117">
        <f>+IF($P$2=0,$Q42,0)</f>
        <v>0</v>
      </c>
      <c r="H42" s="1022"/>
      <c r="I42" s="1116">
        <f>+IF(OR($P$2=98,$P$2=42,$P$2=96,$P$2=97),$P42,0)</f>
        <v>0</v>
      </c>
      <c r="J42" s="1117">
        <f>+IF(OR($P$2=98,$P$2=42,$P$2=96,$P$2=97),$Q42,0)</f>
        <v>0</v>
      </c>
      <c r="K42" s="1098"/>
      <c r="L42" s="1117">
        <f>+IF($P$2=33,$Q42,0)</f>
        <v>0</v>
      </c>
      <c r="M42" s="1098"/>
      <c r="N42" s="1118">
        <f>+ROUND(+G42+J42+L42,0)</f>
        <v>0</v>
      </c>
      <c r="O42" s="1100"/>
      <c r="P42" s="1116">
        <f>+ROUND(+SUM(OTCHET!E144:E149)+SUM(OTCHET!E162:E167),0)</f>
        <v>0</v>
      </c>
      <c r="Q42" s="1117">
        <f>+ROUND(+SUM(OTCHET!L144:L149)+SUM(OTCHET!L162:L167),0)</f>
        <v>0</v>
      </c>
      <c r="R42" s="1049"/>
      <c r="S42" s="1692" t="s">
        <v>1083</v>
      </c>
      <c r="T42" s="1693"/>
      <c r="U42" s="1694"/>
      <c r="V42" s="1079"/>
      <c r="W42" s="1020"/>
      <c r="X42" s="1020"/>
      <c r="Y42" s="1020"/>
      <c r="Z42" s="1020"/>
    </row>
    <row r="43" spans="1:26" s="1021" customFormat="1" ht="15.75">
      <c r="A43" s="1092"/>
      <c r="B43" s="1113" t="s">
        <v>1084</v>
      </c>
      <c r="C43" s="1114"/>
      <c r="D43" s="1115"/>
      <c r="E43" s="1022"/>
      <c r="F43" s="1116">
        <f>+IF($P$2=0,$P43,0)</f>
        <v>0</v>
      </c>
      <c r="G43" s="1117">
        <f>+IF($P$2=0,$Q43,0)</f>
        <v>0</v>
      </c>
      <c r="H43" s="1022"/>
      <c r="I43" s="1116">
        <f>+IF(OR($P$2=98,$P$2=42,$P$2=96,$P$2=97),$P43,0)</f>
        <v>0</v>
      </c>
      <c r="J43" s="1117">
        <f>+IF(OR($P$2=98,$P$2=42,$P$2=96,$P$2=97),$Q43,0)</f>
        <v>0</v>
      </c>
      <c r="K43" s="1098"/>
      <c r="L43" s="1117">
        <f>+IF($P$2=33,$Q43,0)</f>
        <v>0</v>
      </c>
      <c r="M43" s="1098"/>
      <c r="N43" s="1118">
        <f>+ROUND(+G43+J43+L43,0)</f>
        <v>0</v>
      </c>
      <c r="O43" s="1100"/>
      <c r="P43" s="1116">
        <f>+ROUND(OTCHET!E150,0)</f>
        <v>0</v>
      </c>
      <c r="Q43" s="1117">
        <f>+ROUND(OTCHET!L150,0)</f>
        <v>0</v>
      </c>
      <c r="R43" s="1049"/>
      <c r="S43" s="1692" t="s">
        <v>1085</v>
      </c>
      <c r="T43" s="1693"/>
      <c r="U43" s="1694"/>
      <c r="V43" s="1079"/>
      <c r="W43" s="1020"/>
      <c r="X43" s="1020"/>
      <c r="Y43" s="1020"/>
      <c r="Z43" s="1020"/>
    </row>
    <row r="44" spans="1:26" s="1021" customFormat="1" ht="15.75">
      <c r="A44" s="1092"/>
      <c r="B44" s="1119" t="s">
        <v>1086</v>
      </c>
      <c r="C44" s="1120"/>
      <c r="D44" s="1121"/>
      <c r="E44" s="1022"/>
      <c r="F44" s="1122">
        <f>+IF($P$2=0,$P44,0)</f>
        <v>0</v>
      </c>
      <c r="G44" s="1123">
        <f>+IF($P$2=0,$Q44,0)</f>
        <v>0</v>
      </c>
      <c r="H44" s="1022"/>
      <c r="I44" s="1122">
        <f>+IF(OR($P$2=98,$P$2=42,$P$2=96,$P$2=97),$P44,0)</f>
        <v>0</v>
      </c>
      <c r="J44" s="1123">
        <f>+IF(OR($P$2=98,$P$2=42,$P$2=96,$P$2=97),$Q44,0)</f>
        <v>0</v>
      </c>
      <c r="K44" s="1098"/>
      <c r="L44" s="1123">
        <f>+IF($P$2=33,$Q44,0)</f>
        <v>0</v>
      </c>
      <c r="M44" s="1098"/>
      <c r="N44" s="1124">
        <f>+ROUND(+G44+J44+L44,0)</f>
        <v>0</v>
      </c>
      <c r="O44" s="1100"/>
      <c r="P44" s="1122">
        <f>+ROUND(OTCHET!E138,0)</f>
        <v>0</v>
      </c>
      <c r="Q44" s="1123">
        <f>+ROUND(OTCHET!L138,0)</f>
        <v>0</v>
      </c>
      <c r="R44" s="1049"/>
      <c r="S44" s="1695" t="s">
        <v>1087</v>
      </c>
      <c r="T44" s="1696"/>
      <c r="U44" s="1697"/>
      <c r="V44" s="1079"/>
      <c r="W44" s="1020"/>
      <c r="X44" s="1020"/>
      <c r="Y44" s="1020"/>
      <c r="Z44" s="1020"/>
    </row>
    <row r="45" spans="1:26" s="1021" customFormat="1" ht="15.75">
      <c r="A45" s="1092"/>
      <c r="B45" s="1125" t="s">
        <v>1088</v>
      </c>
      <c r="C45" s="1126"/>
      <c r="D45" s="1127"/>
      <c r="E45" s="1022"/>
      <c r="F45" s="1128">
        <f>+ROUND(+SUM(F41:F44),0)</f>
        <v>0</v>
      </c>
      <c r="G45" s="1129">
        <f>+ROUND(+SUM(G41:G44),0)</f>
        <v>0</v>
      </c>
      <c r="H45" s="1022"/>
      <c r="I45" s="1128">
        <f>+ROUND(+SUM(I41:I44),0)</f>
        <v>0</v>
      </c>
      <c r="J45" s="1129">
        <f>+ROUND(+SUM(J41:J44),0)</f>
        <v>0</v>
      </c>
      <c r="K45" s="1098"/>
      <c r="L45" s="1129">
        <f>+ROUND(+SUM(L41:L44),0)</f>
        <v>0</v>
      </c>
      <c r="M45" s="1098"/>
      <c r="N45" s="1130">
        <f>+ROUND(+SUM(N41:N44),0)</f>
        <v>0</v>
      </c>
      <c r="O45" s="1100"/>
      <c r="P45" s="1128">
        <f>+ROUND(+SUM(P41:P44),0)</f>
        <v>0</v>
      </c>
      <c r="Q45" s="1129">
        <f>+ROUND(+SUM(Q41:Q44),0)</f>
        <v>0</v>
      </c>
      <c r="R45" s="1049"/>
      <c r="S45" s="1698" t="s">
        <v>1089</v>
      </c>
      <c r="T45" s="1699"/>
      <c r="U45" s="1700"/>
      <c r="V45" s="1079"/>
      <c r="W45" s="1020"/>
      <c r="X45" s="1020"/>
      <c r="Y45" s="1020"/>
      <c r="Z45" s="1020"/>
    </row>
    <row r="46" spans="1:26" s="1021" customFormat="1" ht="6" customHeight="1">
      <c r="A46" s="1092"/>
      <c r="B46" s="1195"/>
      <c r="C46" s="1133"/>
      <c r="D46" s="1134"/>
      <c r="E46" s="1022"/>
      <c r="F46" s="1110"/>
      <c r="G46" s="1111"/>
      <c r="H46" s="1022"/>
      <c r="I46" s="1110"/>
      <c r="J46" s="1111"/>
      <c r="K46" s="1098"/>
      <c r="L46" s="1111"/>
      <c r="M46" s="1098"/>
      <c r="N46" s="1112"/>
      <c r="O46" s="1100"/>
      <c r="P46" s="1110"/>
      <c r="Q46" s="1111"/>
      <c r="R46" s="1049"/>
      <c r="S46" s="1196"/>
      <c r="T46" s="1197"/>
      <c r="U46" s="1198"/>
      <c r="V46" s="1079"/>
      <c r="W46" s="1020"/>
      <c r="X46" s="1020"/>
      <c r="Y46" s="1020"/>
      <c r="Z46" s="1020"/>
    </row>
    <row r="47" spans="1:26" s="1021" customFormat="1" ht="16.5" thickBot="1">
      <c r="A47" s="1092"/>
      <c r="B47" s="1199" t="s">
        <v>1090</v>
      </c>
      <c r="C47" s="1200"/>
      <c r="D47" s="1201"/>
      <c r="E47" s="1022"/>
      <c r="F47" s="1202">
        <f>+ROUND(F22+F27+F34+F39+F45,0)</f>
        <v>0</v>
      </c>
      <c r="G47" s="1203">
        <f>+ROUND(G22+G27+G34+G39+G45,0)</f>
        <v>0</v>
      </c>
      <c r="H47" s="1022"/>
      <c r="I47" s="1202">
        <f>+ROUND(I22+I27+I34+I39+I45,0)</f>
        <v>0</v>
      </c>
      <c r="J47" s="1203">
        <f>+ROUND(J22+J27+J34+J39+J45,0)</f>
        <v>0</v>
      </c>
      <c r="K47" s="1098"/>
      <c r="L47" s="1203">
        <f>+ROUND(L22+L27+L34+L39+L45,0)</f>
        <v>0</v>
      </c>
      <c r="M47" s="1098"/>
      <c r="N47" s="1204">
        <f>+ROUND(N22+N27+N34+N39+N45,0)</f>
        <v>0</v>
      </c>
      <c r="O47" s="1205"/>
      <c r="P47" s="1202">
        <f>+ROUND(P22+P27+P34+P39+P45,0)</f>
        <v>0</v>
      </c>
      <c r="Q47" s="1203">
        <f>+ROUND(Q22+Q27+Q34+Q39+Q45,0)</f>
        <v>0</v>
      </c>
      <c r="R47" s="1049"/>
      <c r="S47" s="1710" t="s">
        <v>1091</v>
      </c>
      <c r="T47" s="1711"/>
      <c r="U47" s="1712"/>
      <c r="V47" s="1079"/>
      <c r="W47" s="1020"/>
      <c r="X47" s="1020"/>
      <c r="Y47" s="1020"/>
      <c r="Z47" s="1020"/>
    </row>
    <row r="48" spans="1:26" s="1021" customFormat="1" ht="15.75">
      <c r="A48" s="1092"/>
      <c r="B48" s="1093" t="s">
        <v>1092</v>
      </c>
      <c r="C48" s="1094"/>
      <c r="D48" s="1095"/>
      <c r="E48" s="1022"/>
      <c r="F48" s="1104"/>
      <c r="G48" s="1105"/>
      <c r="H48" s="1022"/>
      <c r="I48" s="1104"/>
      <c r="J48" s="1105"/>
      <c r="K48" s="1098"/>
      <c r="L48" s="1105"/>
      <c r="M48" s="1098"/>
      <c r="N48" s="1135"/>
      <c r="O48" s="1100"/>
      <c r="P48" s="1104"/>
      <c r="Q48" s="1105"/>
      <c r="R48" s="1049"/>
      <c r="S48" s="1093" t="s">
        <v>1092</v>
      </c>
      <c r="T48" s="1094"/>
      <c r="U48" s="1095"/>
      <c r="V48" s="1079"/>
      <c r="W48" s="1020"/>
      <c r="X48" s="1020"/>
      <c r="Y48" s="1020"/>
      <c r="Z48" s="1020"/>
    </row>
    <row r="49" spans="1:26" s="1021" customFormat="1" ht="15.75">
      <c r="A49" s="1092"/>
      <c r="B49" s="1101" t="s">
        <v>1093</v>
      </c>
      <c r="C49" s="1102"/>
      <c r="D49" s="1103"/>
      <c r="E49" s="1206"/>
      <c r="F49" s="1104"/>
      <c r="G49" s="1105"/>
      <c r="H49" s="1022"/>
      <c r="I49" s="1104"/>
      <c r="J49" s="1105"/>
      <c r="K49" s="1098"/>
      <c r="L49" s="1105"/>
      <c r="M49" s="1098"/>
      <c r="N49" s="1135"/>
      <c r="O49" s="1100"/>
      <c r="P49" s="1104"/>
      <c r="Q49" s="1105"/>
      <c r="R49" s="1049"/>
      <c r="S49" s="1101" t="s">
        <v>1093</v>
      </c>
      <c r="T49" s="1102"/>
      <c r="U49" s="1103"/>
      <c r="V49" s="1079"/>
      <c r="W49" s="1020"/>
      <c r="X49" s="1020"/>
      <c r="Y49" s="1020"/>
      <c r="Z49" s="1020"/>
    </row>
    <row r="50" spans="1:26" s="1021" customFormat="1" ht="15.75">
      <c r="A50" s="1092"/>
      <c r="B50" s="1107" t="s">
        <v>1094</v>
      </c>
      <c r="C50" s="1108"/>
      <c r="D50" s="1109"/>
      <c r="E50" s="1206"/>
      <c r="F50" s="1104">
        <f>+IF($P$2=0,$P50,0)</f>
        <v>130603</v>
      </c>
      <c r="G50" s="1105">
        <f>+IF($P$2=0,$Q50,0)</f>
        <v>76783</v>
      </c>
      <c r="H50" s="1022"/>
      <c r="I50" s="1104">
        <f>+IF(OR($P$2=98,$P$2=42,$P$2=96,$P$2=97),$P50,0)</f>
        <v>0</v>
      </c>
      <c r="J50" s="1105">
        <f>+IF(OR($P$2=98,$P$2=42,$P$2=96,$P$2=97),$Q50,0)</f>
        <v>0</v>
      </c>
      <c r="K50" s="1098"/>
      <c r="L50" s="1105">
        <f>+IF($P$2=33,$Q50,0)</f>
        <v>0</v>
      </c>
      <c r="M50" s="1098"/>
      <c r="N50" s="1135">
        <f>+ROUND(+G50+J50+L50,0)</f>
        <v>76783</v>
      </c>
      <c r="O50" s="1100"/>
      <c r="P50" s="1104">
        <f>+ROUND(OTCHET!E204-SUM(OTCHET!E216:E218)+OTCHET!E271+IF(+OR(OTCHET!$F$12=5500,OTCHET!$F$12=5600),0,+OTCHET!E297),0)</f>
        <v>130603</v>
      </c>
      <c r="Q50" s="1105">
        <f>+ROUND(OTCHET!L204-SUM(OTCHET!L216:L218)+OTCHET!L271+IF(+OR(OTCHET!$F$12=5500,OTCHET!$F$12=5600),0,+OTCHET!L297),0)</f>
        <v>76783</v>
      </c>
      <c r="R50" s="1049"/>
      <c r="S50" s="1689" t="s">
        <v>1095</v>
      </c>
      <c r="T50" s="1690"/>
      <c r="U50" s="1691"/>
      <c r="V50" s="1079"/>
      <c r="W50" s="1020"/>
      <c r="X50" s="1020"/>
      <c r="Y50" s="1020"/>
      <c r="Z50" s="1020"/>
    </row>
    <row r="51" spans="1:26" s="1021" customFormat="1" ht="15.75">
      <c r="A51" s="1092"/>
      <c r="B51" s="1113" t="s">
        <v>1096</v>
      </c>
      <c r="C51" s="1114"/>
      <c r="D51" s="1115"/>
      <c r="E51" s="1022"/>
      <c r="F51" s="1122">
        <f>+IF($P$2=0,$P51,0)</f>
        <v>600</v>
      </c>
      <c r="G51" s="1123">
        <f>+IF($P$2=0,$Q51,0)</f>
        <v>444</v>
      </c>
      <c r="H51" s="1022"/>
      <c r="I51" s="1122">
        <f>+IF(OR($P$2=98,$P$2=42,$P$2=96,$P$2=97),$P51,0)</f>
        <v>0</v>
      </c>
      <c r="J51" s="1123">
        <f>+IF(OR($P$2=98,$P$2=42,$P$2=96,$P$2=97),$Q51,0)</f>
        <v>0</v>
      </c>
      <c r="K51" s="1098"/>
      <c r="L51" s="1123">
        <f>+IF($P$2=33,$Q51,0)</f>
        <v>0</v>
      </c>
      <c r="M51" s="1098"/>
      <c r="N51" s="1124">
        <f>+ROUND(+G51+J51+L51,0)</f>
        <v>444</v>
      </c>
      <c r="O51" s="1100"/>
      <c r="P51" s="1122">
        <f>+ROUND(+SUM(OTCHET!E216:E218),0)</f>
        <v>600</v>
      </c>
      <c r="Q51" s="1123">
        <f>+ROUND(+SUM(OTCHET!L216:L218),0)</f>
        <v>444</v>
      </c>
      <c r="R51" s="1049"/>
      <c r="S51" s="1692" t="s">
        <v>1097</v>
      </c>
      <c r="T51" s="1693"/>
      <c r="U51" s="1694"/>
      <c r="V51" s="1079"/>
      <c r="W51" s="1020"/>
      <c r="X51" s="1020"/>
      <c r="Y51" s="1020"/>
      <c r="Z51" s="1020"/>
    </row>
    <row r="52" spans="1:26" s="1021" customFormat="1" ht="15.75">
      <c r="A52" s="1092"/>
      <c r="B52" s="1113" t="s">
        <v>1098</v>
      </c>
      <c r="C52" s="1114"/>
      <c r="D52" s="1115"/>
      <c r="E52" s="1022"/>
      <c r="F52" s="1122">
        <f>+IF($P$2=0,$P52,0)</f>
        <v>1340</v>
      </c>
      <c r="G52" s="1123">
        <f>+IF($P$2=0,$Q52,0)</f>
        <v>1038</v>
      </c>
      <c r="H52" s="1022"/>
      <c r="I52" s="1122">
        <f>+IF(OR($P$2=98,$P$2=42,$P$2=96,$P$2=97),$P52,0)</f>
        <v>0</v>
      </c>
      <c r="J52" s="1123">
        <f>+IF(OR($P$2=98,$P$2=42,$P$2=96,$P$2=97),$Q52,0)</f>
        <v>0</v>
      </c>
      <c r="K52" s="1098"/>
      <c r="L52" s="1123">
        <f>+IF($P$2=33,$Q52,0)</f>
        <v>0</v>
      </c>
      <c r="M52" s="1098"/>
      <c r="N52" s="1124">
        <f>+ROUND(+G52+J52+L52,0)</f>
        <v>1038</v>
      </c>
      <c r="O52" s="1100"/>
      <c r="P52" s="1122">
        <f>+ROUND(OTCHET!E222,0)</f>
        <v>1340</v>
      </c>
      <c r="Q52" s="1123">
        <f>+ROUND(OTCHET!L222,0)</f>
        <v>1038</v>
      </c>
      <c r="R52" s="1049"/>
      <c r="S52" s="1692" t="s">
        <v>1099</v>
      </c>
      <c r="T52" s="1693"/>
      <c r="U52" s="1694"/>
      <c r="V52" s="1079"/>
      <c r="W52" s="1020"/>
      <c r="X52" s="1020"/>
      <c r="Y52" s="1020"/>
      <c r="Z52" s="1020"/>
    </row>
    <row r="53" spans="1:26" s="1021" customFormat="1" ht="15.75">
      <c r="A53" s="1092"/>
      <c r="B53" s="1113" t="s">
        <v>1100</v>
      </c>
      <c r="C53" s="1114"/>
      <c r="D53" s="1115"/>
      <c r="E53" s="1022"/>
      <c r="F53" s="1122">
        <f>+IF($P$2=0,$P53,0)</f>
        <v>225851</v>
      </c>
      <c r="G53" s="1123">
        <f>+IF($P$2=0,$Q53,0)</f>
        <v>100306</v>
      </c>
      <c r="H53" s="1022"/>
      <c r="I53" s="1122">
        <f>+IF(OR($P$2=98,$P$2=42,$P$2=96,$P$2=97),$P53,0)</f>
        <v>0</v>
      </c>
      <c r="J53" s="1123">
        <f>+IF(OR($P$2=98,$P$2=42,$P$2=96,$P$2=97),$Q53,0)</f>
        <v>0</v>
      </c>
      <c r="K53" s="1098"/>
      <c r="L53" s="1123">
        <f>+IF($P$2=33,$Q53,0)</f>
        <v>0</v>
      </c>
      <c r="M53" s="1098"/>
      <c r="N53" s="1124">
        <f>+ROUND(+G53+J53+L53,0)</f>
        <v>100306</v>
      </c>
      <c r="O53" s="1100"/>
      <c r="P53" s="1122">
        <f>+ROUND(OTCHET!E186+OTCHET!E189,0)</f>
        <v>225851</v>
      </c>
      <c r="Q53" s="1123">
        <f>+ROUND(OTCHET!L186+OTCHET!L189,0)</f>
        <v>100306</v>
      </c>
      <c r="R53" s="1049"/>
      <c r="S53" s="1692" t="s">
        <v>1101</v>
      </c>
      <c r="T53" s="1693"/>
      <c r="U53" s="1694"/>
      <c r="V53" s="1079"/>
      <c r="W53" s="1020"/>
      <c r="X53" s="1020"/>
      <c r="Y53" s="1020"/>
      <c r="Z53" s="1020"/>
    </row>
    <row r="54" spans="1:26" s="1021" customFormat="1" ht="15.75">
      <c r="A54" s="1092"/>
      <c r="B54" s="1119" t="s">
        <v>1102</v>
      </c>
      <c r="C54" s="1120"/>
      <c r="D54" s="1121"/>
      <c r="E54" s="1022"/>
      <c r="F54" s="1122">
        <f>+IF($P$2=0,$P54,0)</f>
        <v>46993</v>
      </c>
      <c r="G54" s="1123">
        <f>+IF($P$2=0,$Q54,0)</f>
        <v>19885</v>
      </c>
      <c r="H54" s="1022"/>
      <c r="I54" s="1122">
        <f>+IF(OR($P$2=98,$P$2=42,$P$2=96,$P$2=97),$P54,0)</f>
        <v>0</v>
      </c>
      <c r="J54" s="1123">
        <f>+IF(OR($P$2=98,$P$2=42,$P$2=96,$P$2=97),$Q54,0)</f>
        <v>0</v>
      </c>
      <c r="K54" s="1098"/>
      <c r="L54" s="1123">
        <f>+IF($P$2=33,$Q54,0)</f>
        <v>0</v>
      </c>
      <c r="M54" s="1098"/>
      <c r="N54" s="1124">
        <f>+ROUND(+G54+J54+L54,0)</f>
        <v>19885</v>
      </c>
      <c r="O54" s="1100"/>
      <c r="P54" s="1122">
        <f>+ROUND(OTCHET!E195+OTCHET!E203,0)</f>
        <v>46993</v>
      </c>
      <c r="Q54" s="1123">
        <f>+ROUND(OTCHET!L195+OTCHET!L203,0)</f>
        <v>19885</v>
      </c>
      <c r="R54" s="1049"/>
      <c r="S54" s="1695" t="s">
        <v>1103</v>
      </c>
      <c r="T54" s="1696"/>
      <c r="U54" s="1697"/>
      <c r="V54" s="1079"/>
      <c r="W54" s="1020"/>
      <c r="X54" s="1020"/>
      <c r="Y54" s="1020"/>
      <c r="Z54" s="1020"/>
    </row>
    <row r="55" spans="1:26" s="1021" customFormat="1" ht="15.75">
      <c r="A55" s="1092"/>
      <c r="B55" s="1207" t="s">
        <v>1104</v>
      </c>
      <c r="C55" s="1208"/>
      <c r="D55" s="1209"/>
      <c r="E55" s="1022"/>
      <c r="F55" s="1210">
        <f>+ROUND(+SUM(F50:F54),0)</f>
        <v>405387</v>
      </c>
      <c r="G55" s="1211">
        <f>+ROUND(+SUM(G50:G54),0)</f>
        <v>198456</v>
      </c>
      <c r="H55" s="1022"/>
      <c r="I55" s="1210">
        <f>+ROUND(+SUM(I50:I54),0)</f>
        <v>0</v>
      </c>
      <c r="J55" s="1211">
        <f>+ROUND(+SUM(J50:J54),0)</f>
        <v>0</v>
      </c>
      <c r="K55" s="1098"/>
      <c r="L55" s="1211">
        <f>+ROUND(+SUM(L50:L54),0)</f>
        <v>0</v>
      </c>
      <c r="M55" s="1098"/>
      <c r="N55" s="1212">
        <f>+ROUND(+SUM(N50:N54),0)</f>
        <v>198456</v>
      </c>
      <c r="O55" s="1100"/>
      <c r="P55" s="1210">
        <f>+ROUND(+SUM(P50:P54),0)</f>
        <v>405387</v>
      </c>
      <c r="Q55" s="1211">
        <f>+ROUND(+SUM(Q50:Q54),0)</f>
        <v>198456</v>
      </c>
      <c r="R55" s="1049"/>
      <c r="S55" s="1698" t="s">
        <v>1105</v>
      </c>
      <c r="T55" s="1699"/>
      <c r="U55" s="1700"/>
      <c r="V55" s="1079"/>
      <c r="W55" s="1020"/>
      <c r="X55" s="1020"/>
      <c r="Y55" s="1020"/>
      <c r="Z55" s="1020"/>
    </row>
    <row r="56" spans="1:26" s="1021" customFormat="1" ht="15.75">
      <c r="A56" s="1092"/>
      <c r="B56" s="1101" t="s">
        <v>1106</v>
      </c>
      <c r="C56" s="1102"/>
      <c r="D56" s="1103"/>
      <c r="E56" s="1206"/>
      <c r="F56" s="1104"/>
      <c r="G56" s="1105"/>
      <c r="H56" s="1022"/>
      <c r="I56" s="1104"/>
      <c r="J56" s="1105"/>
      <c r="K56" s="1098"/>
      <c r="L56" s="1105"/>
      <c r="M56" s="1098"/>
      <c r="N56" s="1135"/>
      <c r="O56" s="1100"/>
      <c r="P56" s="1104"/>
      <c r="Q56" s="1105"/>
      <c r="R56" s="1049"/>
      <c r="S56" s="1101" t="s">
        <v>1106</v>
      </c>
      <c r="T56" s="1102"/>
      <c r="U56" s="1103"/>
      <c r="V56" s="1079"/>
      <c r="W56" s="1020"/>
      <c r="X56" s="1020"/>
      <c r="Y56" s="1020"/>
      <c r="Z56" s="1020"/>
    </row>
    <row r="57" spans="1:26" s="1021" customFormat="1" ht="15.75">
      <c r="A57" s="1092"/>
      <c r="B57" s="1107" t="s">
        <v>1107</v>
      </c>
      <c r="C57" s="1108"/>
      <c r="D57" s="1109"/>
      <c r="E57" s="1206"/>
      <c r="F57" s="1104">
        <f>+IF($P$2=0,$P57,0)</f>
        <v>0</v>
      </c>
      <c r="G57" s="1105">
        <f>+IF($P$2=0,$Q57,0)</f>
        <v>0</v>
      </c>
      <c r="H57" s="1022"/>
      <c r="I57" s="1104">
        <f>+IF(OR($P$2=98,$P$2=42,$P$2=96,$P$2=97),$P57,0)</f>
        <v>0</v>
      </c>
      <c r="J57" s="1105">
        <f>+IF(OR($P$2=98,$P$2=42,$P$2=96,$P$2=97),$Q57,0)</f>
        <v>0</v>
      </c>
      <c r="K57" s="1098"/>
      <c r="L57" s="1105">
        <f>+IF($P$2=33,$Q57,0)</f>
        <v>0</v>
      </c>
      <c r="M57" s="1098"/>
      <c r="N57" s="1135">
        <f>+ROUND(+G57+J57+L57,0)</f>
        <v>0</v>
      </c>
      <c r="O57" s="1100"/>
      <c r="P57" s="1104">
        <f>+ROUND(OTCHET!E287,0)</f>
        <v>0</v>
      </c>
      <c r="Q57" s="1105">
        <f>+ROUND(OTCHET!L287,0)</f>
        <v>0</v>
      </c>
      <c r="R57" s="1049"/>
      <c r="S57" s="1689" t="s">
        <v>1108</v>
      </c>
      <c r="T57" s="1690"/>
      <c r="U57" s="1691"/>
      <c r="V57" s="1079"/>
      <c r="W57" s="1020"/>
      <c r="X57" s="1020"/>
      <c r="Y57" s="1020"/>
      <c r="Z57" s="1020"/>
    </row>
    <row r="58" spans="1:26" s="1021" customFormat="1" ht="15.75">
      <c r="A58" s="1092"/>
      <c r="B58" s="1113" t="s">
        <v>1109</v>
      </c>
      <c r="C58" s="1114"/>
      <c r="D58" s="1115"/>
      <c r="E58" s="1022"/>
      <c r="F58" s="1122">
        <f>+IF($P$2=0,$P58,0)</f>
        <v>0</v>
      </c>
      <c r="G58" s="1123">
        <f>+IF($P$2=0,$Q58,0)</f>
        <v>0</v>
      </c>
      <c r="H58" s="1022"/>
      <c r="I58" s="1122">
        <f>+IF(OR($P$2=98,$P$2=42,$P$2=96,$P$2=97),$P58,0)</f>
        <v>0</v>
      </c>
      <c r="J58" s="1123">
        <f>+IF(OR($P$2=98,$P$2=42,$P$2=96,$P$2=97),$Q58,0)</f>
        <v>0</v>
      </c>
      <c r="K58" s="1098"/>
      <c r="L58" s="1123">
        <f>+IF($P$2=33,$Q58,0)</f>
        <v>0</v>
      </c>
      <c r="M58" s="1098"/>
      <c r="N58" s="1124">
        <f>+ROUND(+G58+J58+L58,0)</f>
        <v>0</v>
      </c>
      <c r="O58" s="1100"/>
      <c r="P58" s="1122">
        <f>+ROUND(+OTCHET!E275+OTCHET!E276,0)</f>
        <v>0</v>
      </c>
      <c r="Q58" s="1123">
        <f>+ROUND(+OTCHET!L275+OTCHET!L276,0)</f>
        <v>0</v>
      </c>
      <c r="R58" s="1049"/>
      <c r="S58" s="1692" t="s">
        <v>1110</v>
      </c>
      <c r="T58" s="1693"/>
      <c r="U58" s="1694"/>
      <c r="V58" s="1079"/>
      <c r="W58" s="1020"/>
      <c r="X58" s="1020"/>
      <c r="Y58" s="1020"/>
      <c r="Z58" s="1020"/>
    </row>
    <row r="59" spans="1:26" s="1021" customFormat="1" ht="15.75">
      <c r="A59" s="1092"/>
      <c r="B59" s="1113" t="s">
        <v>1111</v>
      </c>
      <c r="C59" s="1114"/>
      <c r="D59" s="1115"/>
      <c r="E59" s="1022"/>
      <c r="F59" s="1122">
        <f>+IF($P$2=0,$P59,0)</f>
        <v>0</v>
      </c>
      <c r="G59" s="1123">
        <f>+IF($P$2=0,$Q59,0)</f>
        <v>0</v>
      </c>
      <c r="H59" s="1022"/>
      <c r="I59" s="1122">
        <f>+IF(OR($P$2=98,$P$2=42,$P$2=96,$P$2=97),$P59,0)</f>
        <v>0</v>
      </c>
      <c r="J59" s="1123">
        <f>+IF(OR($P$2=98,$P$2=42,$P$2=96,$P$2=97),$Q59,0)</f>
        <v>0</v>
      </c>
      <c r="K59" s="1098"/>
      <c r="L59" s="1123">
        <f>+IF($P$2=33,$Q59,0)</f>
        <v>0</v>
      </c>
      <c r="M59" s="1098"/>
      <c r="N59" s="1124">
        <f>+ROUND(+G59+J59+L59,0)</f>
        <v>0</v>
      </c>
      <c r="O59" s="1100"/>
      <c r="P59" s="1122">
        <f>+ROUND(OTCHET!E284,0)</f>
        <v>0</v>
      </c>
      <c r="Q59" s="1123">
        <f>+ROUND(OTCHET!L284,0)</f>
        <v>0</v>
      </c>
      <c r="R59" s="1049"/>
      <c r="S59" s="1692" t="s">
        <v>1112</v>
      </c>
      <c r="T59" s="1693"/>
      <c r="U59" s="1694"/>
      <c r="V59" s="1079"/>
      <c r="W59" s="1020"/>
      <c r="X59" s="1020"/>
      <c r="Y59" s="1020"/>
      <c r="Z59" s="1020"/>
    </row>
    <row r="60" spans="1:26" s="1021" customFormat="1" ht="15.75">
      <c r="A60" s="1092"/>
      <c r="B60" s="1119" t="s">
        <v>1113</v>
      </c>
      <c r="C60" s="1120"/>
      <c r="D60" s="1121"/>
      <c r="E60" s="1022"/>
      <c r="F60" s="1213">
        <f>+IF($P$2=0,$P60,0)</f>
        <v>0</v>
      </c>
      <c r="G60" s="1214">
        <f>+IF($P$2=0,$Q60,0)</f>
        <v>0</v>
      </c>
      <c r="H60" s="1022"/>
      <c r="I60" s="1213">
        <f>+IF(OR($P$2=98,$P$2=42,$P$2=96,$P$2=97),$P60,0)</f>
        <v>0</v>
      </c>
      <c r="J60" s="1214">
        <f>+IF(OR($P$2=98,$P$2=42,$P$2=96,$P$2=97),$Q60,0)</f>
        <v>0</v>
      </c>
      <c r="K60" s="1098"/>
      <c r="L60" s="1214">
        <f>+IF($P$2=33,$Q60,0)</f>
        <v>0</v>
      </c>
      <c r="M60" s="1098"/>
      <c r="N60" s="1215">
        <f>+ROUND(+G60+J60+L60,0)</f>
        <v>0</v>
      </c>
      <c r="O60" s="1100"/>
      <c r="P60" s="1213">
        <f>+ROUND(OTCHET!E293,0)</f>
        <v>0</v>
      </c>
      <c r="Q60" s="1214">
        <f>+ROUND(OTCHET!L293,0)</f>
        <v>0</v>
      </c>
      <c r="R60" s="1049"/>
      <c r="S60" s="1695" t="s">
        <v>1114</v>
      </c>
      <c r="T60" s="1696"/>
      <c r="U60" s="1697"/>
      <c r="V60" s="1079"/>
      <c r="W60" s="1020"/>
      <c r="X60" s="1020"/>
      <c r="Y60" s="1020"/>
      <c r="Z60" s="1020"/>
    </row>
    <row r="61" spans="1:26" s="1021" customFormat="1" ht="15.75">
      <c r="A61" s="1092"/>
      <c r="B61" s="1216" t="s">
        <v>1115</v>
      </c>
      <c r="C61" s="1217"/>
      <c r="D61" s="1218"/>
      <c r="E61" s="1022"/>
      <c r="F61" s="1219">
        <f>+IF($P$2=0,$P61,0)</f>
        <v>0</v>
      </c>
      <c r="G61" s="1220">
        <f>+IF($P$2=0,$Q61,0)</f>
        <v>0</v>
      </c>
      <c r="H61" s="1022"/>
      <c r="I61" s="1219">
        <f>+IF(OR($P$2=98,$P$2=42,$P$2=96,$P$2=97),$P61,0)</f>
        <v>0</v>
      </c>
      <c r="J61" s="1220">
        <f>+IF(OR($P$2=98,$P$2=42,$P$2=96,$P$2=97),$Q61,0)</f>
        <v>0</v>
      </c>
      <c r="K61" s="1098"/>
      <c r="L61" s="1220">
        <f>+IF($P$2=33,$Q61,0)</f>
        <v>0</v>
      </c>
      <c r="M61" s="1098"/>
      <c r="N61" s="1221">
        <f>+ROUND(+G61+J61+L61,0)</f>
        <v>0</v>
      </c>
      <c r="O61" s="1100"/>
      <c r="P61" s="1219">
        <f>+ROUND(OTCHET!E296,0)</f>
        <v>0</v>
      </c>
      <c r="Q61" s="1220">
        <f>+ROUND(OTCHET!L296,0)</f>
        <v>0</v>
      </c>
      <c r="R61" s="1049"/>
      <c r="S61" s="1222" t="s">
        <v>1116</v>
      </c>
      <c r="T61" s="1223"/>
      <c r="U61" s="1224"/>
      <c r="V61" s="1079"/>
      <c r="W61" s="1020"/>
      <c r="X61" s="1020"/>
      <c r="Y61" s="1020"/>
      <c r="Z61" s="1020"/>
    </row>
    <row r="62" spans="1:26" s="1021" customFormat="1" ht="15.75">
      <c r="A62" s="1092"/>
      <c r="B62" s="1207" t="s">
        <v>1117</v>
      </c>
      <c r="C62" s="1208"/>
      <c r="D62" s="1209"/>
      <c r="E62" s="1022"/>
      <c r="F62" s="1210">
        <f>+ROUND(+SUM(F57:F60),0)</f>
        <v>0</v>
      </c>
      <c r="G62" s="1211">
        <f>+ROUND(+SUM(G57:G60),0)</f>
        <v>0</v>
      </c>
      <c r="H62" s="1022"/>
      <c r="I62" s="1210">
        <f>+ROUND(+SUM(I57:I60),0)</f>
        <v>0</v>
      </c>
      <c r="J62" s="1211">
        <f>+ROUND(+SUM(J57:J60),0)</f>
        <v>0</v>
      </c>
      <c r="K62" s="1098"/>
      <c r="L62" s="1211">
        <f>+ROUND(+SUM(L57:L60),0)</f>
        <v>0</v>
      </c>
      <c r="M62" s="1098"/>
      <c r="N62" s="1212">
        <f>+ROUND(+SUM(N57:N60),0)</f>
        <v>0</v>
      </c>
      <c r="O62" s="1100"/>
      <c r="P62" s="1210">
        <f>+ROUND(+SUM(P57:P60),0)</f>
        <v>0</v>
      </c>
      <c r="Q62" s="1211">
        <f>+ROUND(+SUM(Q57:Q60),0)</f>
        <v>0</v>
      </c>
      <c r="R62" s="1049"/>
      <c r="S62" s="1698" t="s">
        <v>1118</v>
      </c>
      <c r="T62" s="1699"/>
      <c r="U62" s="1700"/>
      <c r="V62" s="1079"/>
      <c r="W62" s="1020"/>
      <c r="X62" s="1020"/>
      <c r="Y62" s="1020"/>
      <c r="Z62" s="1020"/>
    </row>
    <row r="63" spans="1:26" s="1021" customFormat="1" ht="15.75">
      <c r="A63" s="1092"/>
      <c r="B63" s="1101" t="s">
        <v>1119</v>
      </c>
      <c r="C63" s="1102"/>
      <c r="D63" s="1103"/>
      <c r="E63" s="1206"/>
      <c r="F63" s="1122"/>
      <c r="G63" s="1123"/>
      <c r="H63" s="1022"/>
      <c r="I63" s="1122"/>
      <c r="J63" s="1123"/>
      <c r="K63" s="1098"/>
      <c r="L63" s="1123"/>
      <c r="M63" s="1098"/>
      <c r="N63" s="1124"/>
      <c r="O63" s="1100"/>
      <c r="P63" s="1122"/>
      <c r="Q63" s="1123"/>
      <c r="R63" s="1049"/>
      <c r="S63" s="1101" t="s">
        <v>1119</v>
      </c>
      <c r="T63" s="1102"/>
      <c r="U63" s="1103"/>
      <c r="V63" s="1079"/>
      <c r="W63" s="1020"/>
      <c r="X63" s="1020"/>
      <c r="Y63" s="1020"/>
      <c r="Z63" s="1020"/>
    </row>
    <row r="64" spans="1:26" s="1021" customFormat="1" ht="15.75">
      <c r="A64" s="1092"/>
      <c r="B64" s="1107" t="s">
        <v>1120</v>
      </c>
      <c r="C64" s="1108"/>
      <c r="D64" s="1109"/>
      <c r="E64" s="1206"/>
      <c r="F64" s="1104">
        <f>+IF($P$2=0,$P64,0)</f>
        <v>0</v>
      </c>
      <c r="G64" s="1105">
        <f>+IF($P$2=0,$Q64,0)</f>
        <v>0</v>
      </c>
      <c r="H64" s="1022"/>
      <c r="I64" s="1104">
        <f>+IF(OR($P$2=98,$P$2=42,$P$2=96,$P$2=97),$P64,0)</f>
        <v>0</v>
      </c>
      <c r="J64" s="1105">
        <f>+IF(OR($P$2=98,$P$2=42,$P$2=96,$P$2=97),$Q64,0)</f>
        <v>0</v>
      </c>
      <c r="K64" s="1098"/>
      <c r="L64" s="1105">
        <f>+IF($P$2=33,$Q64,0)</f>
        <v>0</v>
      </c>
      <c r="M64" s="1098"/>
      <c r="N64" s="1135">
        <f>+ROUND(+G64+J64+L64,0)</f>
        <v>0</v>
      </c>
      <c r="O64" s="1100"/>
      <c r="P64" s="1104">
        <f>+ROUND(OTCHET!E226+OTCHET!E232+SUM(OTCHET!E235:E238),0)</f>
        <v>0</v>
      </c>
      <c r="Q64" s="1105">
        <f>+ROUND(OTCHET!L226+OTCHET!L232+SUM(OTCHET!L235:L238),0)</f>
        <v>0</v>
      </c>
      <c r="R64" s="1049"/>
      <c r="S64" s="1689" t="s">
        <v>1121</v>
      </c>
      <c r="T64" s="1690"/>
      <c r="U64" s="1691"/>
      <c r="V64" s="1079"/>
      <c r="W64" s="1020"/>
      <c r="X64" s="1020"/>
      <c r="Y64" s="1020"/>
      <c r="Z64" s="1020"/>
    </row>
    <row r="65" spans="1:26" s="1021" customFormat="1" ht="15.75">
      <c r="A65" s="1092"/>
      <c r="B65" s="1119" t="s">
        <v>1122</v>
      </c>
      <c r="C65" s="1120"/>
      <c r="D65" s="1121"/>
      <c r="E65" s="1022"/>
      <c r="F65" s="1122">
        <f>+IF($P$2=0,$P65,0)</f>
        <v>0</v>
      </c>
      <c r="G65" s="1123">
        <f>+IF($P$2=0,$Q65,0)</f>
        <v>0</v>
      </c>
      <c r="H65" s="1022"/>
      <c r="I65" s="1122">
        <f>+IF(OR($P$2=98,$P$2=42,$P$2=96,$P$2=97),$P65,0)</f>
        <v>0</v>
      </c>
      <c r="J65" s="1123">
        <f>+IF(OR($P$2=98,$P$2=42,$P$2=96,$P$2=97),$Q65,0)</f>
        <v>0</v>
      </c>
      <c r="K65" s="1098"/>
      <c r="L65" s="1123">
        <f>+IF($P$2=33,$Q65,0)</f>
        <v>0</v>
      </c>
      <c r="M65" s="1098"/>
      <c r="N65" s="1124">
        <f>+ROUND(+G65+J65+L65,0)</f>
        <v>0</v>
      </c>
      <c r="O65" s="1100"/>
      <c r="P65" s="1122">
        <f>+ROUND(OTCHET!E239,0)</f>
        <v>0</v>
      </c>
      <c r="Q65" s="1123">
        <f>+ROUND(OTCHET!L239,0)</f>
        <v>0</v>
      </c>
      <c r="R65" s="1049"/>
      <c r="S65" s="1692" t="s">
        <v>1123</v>
      </c>
      <c r="T65" s="1693"/>
      <c r="U65" s="1694"/>
      <c r="V65" s="1079"/>
      <c r="W65" s="1020"/>
      <c r="X65" s="1020"/>
      <c r="Y65" s="1020"/>
      <c r="Z65" s="1020"/>
    </row>
    <row r="66" spans="1:26" s="1021" customFormat="1" ht="15.75">
      <c r="A66" s="1092"/>
      <c r="B66" s="1207" t="s">
        <v>1124</v>
      </c>
      <c r="C66" s="1208"/>
      <c r="D66" s="1209"/>
      <c r="E66" s="1022"/>
      <c r="F66" s="1210">
        <f>+ROUND(+SUM(F64:F65),0)</f>
        <v>0</v>
      </c>
      <c r="G66" s="1211">
        <f>+ROUND(+SUM(G64:G65),0)</f>
        <v>0</v>
      </c>
      <c r="H66" s="1022"/>
      <c r="I66" s="1210">
        <f>+ROUND(+SUM(I64:I65),0)</f>
        <v>0</v>
      </c>
      <c r="J66" s="1211">
        <f>+ROUND(+SUM(J64:J65),0)</f>
        <v>0</v>
      </c>
      <c r="K66" s="1098"/>
      <c r="L66" s="1211">
        <f>+ROUND(+SUM(L64:L65),0)</f>
        <v>0</v>
      </c>
      <c r="M66" s="1098"/>
      <c r="N66" s="1212">
        <f>+ROUND(+SUM(N64:N65),0)</f>
        <v>0</v>
      </c>
      <c r="O66" s="1100"/>
      <c r="P66" s="1210">
        <f>+ROUND(+SUM(P64:P65),0)</f>
        <v>0</v>
      </c>
      <c r="Q66" s="1211">
        <f>+ROUND(+SUM(Q64:Q65),0)</f>
        <v>0</v>
      </c>
      <c r="R66" s="1049"/>
      <c r="S66" s="1698" t="s">
        <v>1125</v>
      </c>
      <c r="T66" s="1699"/>
      <c r="U66" s="1700"/>
      <c r="V66" s="1079"/>
      <c r="W66" s="1020"/>
      <c r="X66" s="1020"/>
      <c r="Y66" s="1020"/>
      <c r="Z66" s="1020"/>
    </row>
    <row r="67" spans="1:26" s="1021" customFormat="1" ht="15.75">
      <c r="A67" s="1092"/>
      <c r="B67" s="1101" t="s">
        <v>1126</v>
      </c>
      <c r="C67" s="1102"/>
      <c r="D67" s="1103"/>
      <c r="E67" s="1206"/>
      <c r="F67" s="1122"/>
      <c r="G67" s="1123"/>
      <c r="H67" s="1022"/>
      <c r="I67" s="1122"/>
      <c r="J67" s="1123"/>
      <c r="K67" s="1098"/>
      <c r="L67" s="1123"/>
      <c r="M67" s="1098"/>
      <c r="N67" s="1124"/>
      <c r="O67" s="1100"/>
      <c r="P67" s="1122"/>
      <c r="Q67" s="1123"/>
      <c r="R67" s="1049"/>
      <c r="S67" s="1101" t="s">
        <v>1126</v>
      </c>
      <c r="T67" s="1102"/>
      <c r="U67" s="1103"/>
      <c r="V67" s="1079"/>
      <c r="W67" s="1020"/>
      <c r="X67" s="1020"/>
      <c r="Y67" s="1020"/>
      <c r="Z67" s="1020"/>
    </row>
    <row r="68" spans="1:26" s="1021" customFormat="1" ht="15.75">
      <c r="A68" s="1092"/>
      <c r="B68" s="1107" t="s">
        <v>1127</v>
      </c>
      <c r="C68" s="1108"/>
      <c r="D68" s="1109"/>
      <c r="E68" s="1206"/>
      <c r="F68" s="1104">
        <f>+IF($P$2=0,$P68,0)</f>
        <v>0</v>
      </c>
      <c r="G68" s="1105">
        <f>+IF($P$2=0,$Q68,0)</f>
        <v>0</v>
      </c>
      <c r="H68" s="1022"/>
      <c r="I68" s="1104">
        <f>+IF(OR($P$2=98,$P$2=42,$P$2=96,$P$2=97),$P68,0)</f>
        <v>0</v>
      </c>
      <c r="J68" s="1105">
        <f>+IF(OR($P$2=98,$P$2=42,$P$2=96,$P$2=97),$Q68,0)</f>
        <v>0</v>
      </c>
      <c r="K68" s="1098"/>
      <c r="L68" s="1105">
        <f>+IF($P$2=33,$Q68,0)</f>
        <v>0</v>
      </c>
      <c r="M68" s="1098"/>
      <c r="N68" s="1135">
        <f>+ROUND(+G68+J68+L68,0)</f>
        <v>0</v>
      </c>
      <c r="O68" s="1100"/>
      <c r="P68" s="1104">
        <f>+ROUND(+SUM(OTCHET!E255:E258)+IF(+OR(OTCHET!$F$12=5500,OTCHET!$F$12=5600),+OTCHET!E297,0),0)</f>
        <v>0</v>
      </c>
      <c r="Q68" s="1105">
        <f>+ROUND(+SUM(OTCHET!L255:L258)+IF(+OR(OTCHET!$F$12=5500,OTCHET!$F$12=5600),+OTCHET!L297,0),0)</f>
        <v>0</v>
      </c>
      <c r="R68" s="1049"/>
      <c r="S68" s="1689" t="s">
        <v>1128</v>
      </c>
      <c r="T68" s="1690"/>
      <c r="U68" s="1691"/>
      <c r="V68" s="1079"/>
      <c r="W68" s="1020"/>
      <c r="X68" s="1020"/>
      <c r="Y68" s="1020"/>
      <c r="Z68" s="1020"/>
    </row>
    <row r="69" spans="1:26" s="1021" customFormat="1" ht="15.75">
      <c r="A69" s="1092"/>
      <c r="B69" s="1119" t="s">
        <v>1129</v>
      </c>
      <c r="C69" s="1120"/>
      <c r="D69" s="1121"/>
      <c r="E69" s="1022"/>
      <c r="F69" s="1122">
        <f>+IF($P$2=0,$P69,0)</f>
        <v>0</v>
      </c>
      <c r="G69" s="1123">
        <f>+IF($P$2=0,$Q69,0)</f>
        <v>0</v>
      </c>
      <c r="H69" s="1022"/>
      <c r="I69" s="1122">
        <f>+IF(OR($P$2=98,$P$2=42,$P$2=96,$P$2=97),$P69,0)</f>
        <v>0</v>
      </c>
      <c r="J69" s="1123">
        <f>+IF(OR($P$2=98,$P$2=42,$P$2=96,$P$2=97),$Q69,0)</f>
        <v>0</v>
      </c>
      <c r="K69" s="1098"/>
      <c r="L69" s="1123">
        <f>+IF($P$2=33,$Q69,0)</f>
        <v>0</v>
      </c>
      <c r="M69" s="1098"/>
      <c r="N69" s="1124">
        <f>+ROUND(+G69+J69+L69,0)</f>
        <v>0</v>
      </c>
      <c r="O69" s="1100"/>
      <c r="P69" s="1122">
        <f>+ROUND(+OTCHET!E292,0)</f>
        <v>0</v>
      </c>
      <c r="Q69" s="1123">
        <f>+ROUND(+OTCHET!L292,0)</f>
        <v>0</v>
      </c>
      <c r="R69" s="1049"/>
      <c r="S69" s="1692" t="s">
        <v>1130</v>
      </c>
      <c r="T69" s="1693"/>
      <c r="U69" s="1694"/>
      <c r="V69" s="1079"/>
      <c r="W69" s="1020"/>
      <c r="X69" s="1020"/>
      <c r="Y69" s="1020"/>
      <c r="Z69" s="1020"/>
    </row>
    <row r="70" spans="1:26" s="1021" customFormat="1" ht="15.75">
      <c r="A70" s="1092"/>
      <c r="B70" s="1207" t="s">
        <v>1131</v>
      </c>
      <c r="C70" s="1208"/>
      <c r="D70" s="1209"/>
      <c r="E70" s="1022"/>
      <c r="F70" s="1210">
        <f>+ROUND(+SUM(F68:F69),0)</f>
        <v>0</v>
      </c>
      <c r="G70" s="1211">
        <f>+ROUND(+SUM(G68:G69),0)</f>
        <v>0</v>
      </c>
      <c r="H70" s="1022"/>
      <c r="I70" s="1210">
        <f>+ROUND(+SUM(I68:I69),0)</f>
        <v>0</v>
      </c>
      <c r="J70" s="1211">
        <f>+ROUND(+SUM(J68:J69),0)</f>
        <v>0</v>
      </c>
      <c r="K70" s="1098"/>
      <c r="L70" s="1211">
        <f>+ROUND(+SUM(L68:L69),0)</f>
        <v>0</v>
      </c>
      <c r="M70" s="1098"/>
      <c r="N70" s="1212">
        <f>+ROUND(+SUM(N68:N69),0)</f>
        <v>0</v>
      </c>
      <c r="O70" s="1100"/>
      <c r="P70" s="1210">
        <f>+ROUND(+SUM(P68:P69),0)</f>
        <v>0</v>
      </c>
      <c r="Q70" s="1211">
        <f>+ROUND(+SUM(Q68:Q69),0)</f>
        <v>0</v>
      </c>
      <c r="R70" s="1049"/>
      <c r="S70" s="1698" t="s">
        <v>1132</v>
      </c>
      <c r="T70" s="1699"/>
      <c r="U70" s="1700"/>
      <c r="V70" s="1079"/>
      <c r="W70" s="1020"/>
      <c r="X70" s="1020"/>
      <c r="Y70" s="1020"/>
      <c r="Z70" s="1020"/>
    </row>
    <row r="71" spans="1:26" s="1021" customFormat="1" ht="15.75">
      <c r="A71" s="1092"/>
      <c r="B71" s="1101" t="s">
        <v>1133</v>
      </c>
      <c r="C71" s="1102"/>
      <c r="D71" s="1103"/>
      <c r="E71" s="1206"/>
      <c r="F71" s="1122"/>
      <c r="G71" s="1123"/>
      <c r="H71" s="1022"/>
      <c r="I71" s="1122"/>
      <c r="J71" s="1123"/>
      <c r="K71" s="1098"/>
      <c r="L71" s="1123"/>
      <c r="M71" s="1098"/>
      <c r="N71" s="1124"/>
      <c r="O71" s="1100"/>
      <c r="P71" s="1122"/>
      <c r="Q71" s="1123"/>
      <c r="R71" s="1049"/>
      <c r="S71" s="1101" t="s">
        <v>1133</v>
      </c>
      <c r="T71" s="1102"/>
      <c r="U71" s="1103"/>
      <c r="V71" s="1079"/>
      <c r="W71" s="1020"/>
      <c r="X71" s="1020"/>
      <c r="Y71" s="1020"/>
      <c r="Z71" s="1020"/>
    </row>
    <row r="72" spans="1:26" s="1021" customFormat="1" ht="15.75">
      <c r="A72" s="1092"/>
      <c r="B72" s="1107" t="s">
        <v>1134</v>
      </c>
      <c r="C72" s="1108"/>
      <c r="D72" s="1109"/>
      <c r="E72" s="1206"/>
      <c r="F72" s="1104">
        <f>+IF($P$2=0,$P72,0)</f>
        <v>0</v>
      </c>
      <c r="G72" s="1105">
        <f>+IF($P$2=0,$Q72,0)</f>
        <v>0</v>
      </c>
      <c r="H72" s="1022"/>
      <c r="I72" s="1104">
        <f>+IF(OR($P$2=98,$P$2=42,$P$2=96,$P$2=97),$P72,0)</f>
        <v>0</v>
      </c>
      <c r="J72" s="1105">
        <f>+IF(OR($P$2=98,$P$2=42,$P$2=96,$P$2=97),$Q72,0)</f>
        <v>0</v>
      </c>
      <c r="K72" s="1098"/>
      <c r="L72" s="1105">
        <f>+IF($P$2=33,$Q72,0)</f>
        <v>0</v>
      </c>
      <c r="M72" s="1098"/>
      <c r="N72" s="1135">
        <f>+ROUND(+G72+J72+L72,0)</f>
        <v>0</v>
      </c>
      <c r="O72" s="1100"/>
      <c r="P72" s="1104">
        <f>+ROUND(+OTCHET!E248+OTCHET!E265+OTCHET!E269+OTCHET!E270+OTCHET!E273,0)</f>
        <v>0</v>
      </c>
      <c r="Q72" s="1105">
        <f>+ROUND(+OTCHET!L248+OTCHET!L265+OTCHET!L269+OTCHET!L270+OTCHET!L273,0)</f>
        <v>0</v>
      </c>
      <c r="R72" s="1049"/>
      <c r="S72" s="1689" t="s">
        <v>1135</v>
      </c>
      <c r="T72" s="1690"/>
      <c r="U72" s="1691"/>
      <c r="V72" s="1079"/>
      <c r="W72" s="1020"/>
      <c r="X72" s="1020"/>
      <c r="Y72" s="1020"/>
      <c r="Z72" s="1020"/>
    </row>
    <row r="73" spans="1:26" s="1021" customFormat="1" ht="15.75">
      <c r="A73" s="1092"/>
      <c r="B73" s="1119" t="s">
        <v>1136</v>
      </c>
      <c r="C73" s="1120"/>
      <c r="D73" s="1121"/>
      <c r="E73" s="1022"/>
      <c r="F73" s="1122">
        <f>+IF($P$2=0,$P73,0)</f>
        <v>0</v>
      </c>
      <c r="G73" s="1123">
        <f>+IF($P$2=0,$Q73,0)</f>
        <v>0</v>
      </c>
      <c r="H73" s="1022"/>
      <c r="I73" s="1122">
        <f>+IF(OR($P$2=98,$P$2=42,$P$2=96,$P$2=97),$P73,0)</f>
        <v>0</v>
      </c>
      <c r="J73" s="1123">
        <f>+IF(OR($P$2=98,$P$2=42,$P$2=96,$P$2=97),$Q73,0)</f>
        <v>0</v>
      </c>
      <c r="K73" s="1098"/>
      <c r="L73" s="1123">
        <f>+IF($P$2=33,$Q73,0)</f>
        <v>0</v>
      </c>
      <c r="M73" s="1098"/>
      <c r="N73" s="1124">
        <f>+ROUND(+G73+J73+L73,0)</f>
        <v>0</v>
      </c>
      <c r="O73" s="1100"/>
      <c r="P73" s="1122">
        <f>+ROUND(OTCHET!E274+OTCHET!E288-OTCHET!E292,0)</f>
        <v>0</v>
      </c>
      <c r="Q73" s="1123">
        <f>+ROUND(OTCHET!L274+OTCHET!L288-OTCHET!L292,0)</f>
        <v>0</v>
      </c>
      <c r="R73" s="1049"/>
      <c r="S73" s="1692" t="s">
        <v>1137</v>
      </c>
      <c r="T73" s="1693"/>
      <c r="U73" s="1694"/>
      <c r="V73" s="1079"/>
      <c r="W73" s="1020"/>
      <c r="X73" s="1020"/>
      <c r="Y73" s="1020"/>
      <c r="Z73" s="1020"/>
    </row>
    <row r="74" spans="1:26" s="1021" customFormat="1" ht="15.75">
      <c r="A74" s="1092"/>
      <c r="B74" s="1207" t="s">
        <v>1138</v>
      </c>
      <c r="C74" s="1208"/>
      <c r="D74" s="1209"/>
      <c r="E74" s="1022"/>
      <c r="F74" s="1210">
        <f>+ROUND(+SUM(F72:F73),0)</f>
        <v>0</v>
      </c>
      <c r="G74" s="1211">
        <f>+ROUND(+SUM(G72:G73),0)</f>
        <v>0</v>
      </c>
      <c r="H74" s="1022"/>
      <c r="I74" s="1210">
        <f>+ROUND(+SUM(I72:I73),0)</f>
        <v>0</v>
      </c>
      <c r="J74" s="1211">
        <f>+ROUND(+SUM(J72:J73),0)</f>
        <v>0</v>
      </c>
      <c r="K74" s="1098"/>
      <c r="L74" s="1211">
        <f>+ROUND(+SUM(L72:L73),0)</f>
        <v>0</v>
      </c>
      <c r="M74" s="1098"/>
      <c r="N74" s="1212">
        <f>+ROUND(+SUM(N72:N73),0)</f>
        <v>0</v>
      </c>
      <c r="O74" s="1100"/>
      <c r="P74" s="1210">
        <f>+ROUND(+SUM(P72:P73),0)</f>
        <v>0</v>
      </c>
      <c r="Q74" s="1211">
        <f>+ROUND(+SUM(Q72:Q73),0)</f>
        <v>0</v>
      </c>
      <c r="R74" s="1049"/>
      <c r="S74" s="1698" t="s">
        <v>1139</v>
      </c>
      <c r="T74" s="1699"/>
      <c r="U74" s="1700"/>
      <c r="V74" s="1079"/>
      <c r="W74" s="1020"/>
      <c r="X74" s="1020"/>
      <c r="Y74" s="1020"/>
      <c r="Z74" s="1020"/>
    </row>
    <row r="75" spans="1:26" s="1021" customFormat="1" ht="6.75" customHeight="1">
      <c r="A75" s="1092"/>
      <c r="B75" s="1225"/>
      <c r="C75" s="1226"/>
      <c r="D75" s="1227"/>
      <c r="E75" s="1022"/>
      <c r="F75" s="1122"/>
      <c r="G75" s="1123"/>
      <c r="H75" s="1022"/>
      <c r="I75" s="1122"/>
      <c r="J75" s="1123"/>
      <c r="K75" s="1098"/>
      <c r="L75" s="1123"/>
      <c r="M75" s="1098"/>
      <c r="N75" s="1124"/>
      <c r="O75" s="1100"/>
      <c r="P75" s="1122"/>
      <c r="Q75" s="1123"/>
      <c r="R75" s="1049"/>
      <c r="S75" s="1228"/>
      <c r="T75" s="1229"/>
      <c r="U75" s="1230"/>
      <c r="V75" s="1079"/>
      <c r="W75" s="1020"/>
      <c r="X75" s="1020"/>
      <c r="Y75" s="1020"/>
      <c r="Z75" s="1020"/>
    </row>
    <row r="76" spans="1:26" s="1021" customFormat="1" ht="16.5" thickBot="1">
      <c r="A76" s="1092"/>
      <c r="B76" s="1231" t="s">
        <v>1140</v>
      </c>
      <c r="C76" s="1232"/>
      <c r="D76" s="1233"/>
      <c r="E76" s="1022"/>
      <c r="F76" s="1234">
        <f>+ROUND(F55+F62+F66+F70+F74,0)</f>
        <v>405387</v>
      </c>
      <c r="G76" s="1235">
        <f>+ROUND(G55+G62+G66+G70+G74,0)</f>
        <v>198456</v>
      </c>
      <c r="H76" s="1022"/>
      <c r="I76" s="1234">
        <f>+ROUND(I55+I62+I66+I70+I74,0)</f>
        <v>0</v>
      </c>
      <c r="J76" s="1236">
        <f>+ROUND(J55+J62+J66+J70+J74,0)</f>
        <v>0</v>
      </c>
      <c r="K76" s="1098"/>
      <c r="L76" s="1236">
        <f>+ROUND(L55+L62+L66+L70+L74,0)</f>
        <v>0</v>
      </c>
      <c r="M76" s="1098"/>
      <c r="N76" s="1237">
        <f>+ROUND(N55+N62+N66+N70+N74,0)</f>
        <v>198456</v>
      </c>
      <c r="O76" s="1100"/>
      <c r="P76" s="1234">
        <f>+ROUND(P55+P62+P66+P70+P74,0)</f>
        <v>405387</v>
      </c>
      <c r="Q76" s="1235">
        <f>+ROUND(Q55+Q62+Q66+Q70+Q74,0)</f>
        <v>198456</v>
      </c>
      <c r="R76" s="1049"/>
      <c r="S76" s="1713" t="s">
        <v>1141</v>
      </c>
      <c r="T76" s="1714"/>
      <c r="U76" s="1715"/>
      <c r="V76" s="1238"/>
      <c r="W76" s="1239"/>
      <c r="X76" s="1240"/>
      <c r="Y76" s="1239"/>
      <c r="Z76" s="1239"/>
    </row>
    <row r="77" spans="1:26" s="1021" customFormat="1" ht="15.75">
      <c r="A77" s="1092"/>
      <c r="B77" s="1093" t="s">
        <v>1142</v>
      </c>
      <c r="C77" s="1094"/>
      <c r="D77" s="1095"/>
      <c r="E77" s="1022"/>
      <c r="F77" s="1104"/>
      <c r="G77" s="1105"/>
      <c r="H77" s="1022"/>
      <c r="I77" s="1104"/>
      <c r="J77" s="1105"/>
      <c r="K77" s="1098"/>
      <c r="L77" s="1105"/>
      <c r="M77" s="1098"/>
      <c r="N77" s="1135"/>
      <c r="O77" s="1100"/>
      <c r="P77" s="1104"/>
      <c r="Q77" s="1105"/>
      <c r="R77" s="1049"/>
      <c r="S77" s="1093" t="s">
        <v>1142</v>
      </c>
      <c r="T77" s="1094"/>
      <c r="U77" s="1095"/>
      <c r="V77" s="1079"/>
      <c r="W77" s="1020"/>
      <c r="X77" s="1020"/>
      <c r="Y77" s="1020"/>
      <c r="Z77" s="1020"/>
    </row>
    <row r="78" spans="1:26" s="1021" customFormat="1" ht="15.75">
      <c r="A78" s="1092"/>
      <c r="B78" s="1107" t="s">
        <v>1143</v>
      </c>
      <c r="C78" s="1108"/>
      <c r="D78" s="1109"/>
      <c r="E78" s="1022"/>
      <c r="F78" s="1110">
        <f>+IF($P$2=0,$P78,0)</f>
        <v>411855</v>
      </c>
      <c r="G78" s="1111">
        <f>+IF($P$2=0,$Q78,0)</f>
        <v>251772</v>
      </c>
      <c r="H78" s="1022"/>
      <c r="I78" s="1110">
        <f>+IF(OR($P$2=98,$P$2=42,$P$2=96,$P$2=97),$P78,0)</f>
        <v>0</v>
      </c>
      <c r="J78" s="1111">
        <f>+IF(OR($P$2=98,$P$2=42,$P$2=96,$P$2=97),$Q78,0)</f>
        <v>0</v>
      </c>
      <c r="K78" s="1098"/>
      <c r="L78" s="1111">
        <f>+IF($P$2=33,$Q78,0)</f>
        <v>0</v>
      </c>
      <c r="M78" s="1098"/>
      <c r="N78" s="1112">
        <f>+ROUND(+G78+J78+L78,0)</f>
        <v>251772</v>
      </c>
      <c r="O78" s="1100"/>
      <c r="P78" s="1110">
        <f>+ROUND(OTCHET!E415,0)</f>
        <v>411855</v>
      </c>
      <c r="Q78" s="1111">
        <f>+ROUND(OTCHET!L415,0)</f>
        <v>251772</v>
      </c>
      <c r="R78" s="1049"/>
      <c r="S78" s="1689" t="s">
        <v>1144</v>
      </c>
      <c r="T78" s="1690"/>
      <c r="U78" s="1691"/>
      <c r="V78" s="1079"/>
      <c r="W78" s="1020"/>
      <c r="X78" s="1020"/>
      <c r="Y78" s="1020"/>
      <c r="Z78" s="1020"/>
    </row>
    <row r="79" spans="1:26" s="1021" customFormat="1" ht="15.75">
      <c r="A79" s="1092"/>
      <c r="B79" s="1119" t="s">
        <v>1145</v>
      </c>
      <c r="C79" s="1120"/>
      <c r="D79" s="1121"/>
      <c r="E79" s="1022"/>
      <c r="F79" s="1122">
        <f>+IF($P$2=0,$P79,0)</f>
        <v>0</v>
      </c>
      <c r="G79" s="1123">
        <f>+IF($P$2=0,$Q79,0)</f>
        <v>-8000</v>
      </c>
      <c r="H79" s="1022"/>
      <c r="I79" s="1122">
        <f>+IF(OR($P$2=98,$P$2=42,$P$2=96,$P$2=97),$P79,0)</f>
        <v>0</v>
      </c>
      <c r="J79" s="1123">
        <f>+IF(OR($P$2=98,$P$2=42,$P$2=96,$P$2=97),$Q79,0)</f>
        <v>0</v>
      </c>
      <c r="K79" s="1098"/>
      <c r="L79" s="1123">
        <f>+IF($P$2=33,$Q79,0)</f>
        <v>0</v>
      </c>
      <c r="M79" s="1098"/>
      <c r="N79" s="1124">
        <f>+ROUND(+G79+J79+L79,0)</f>
        <v>-8000</v>
      </c>
      <c r="O79" s="1100"/>
      <c r="P79" s="1122">
        <f>+ROUND(OTCHET!E425,0)</f>
        <v>0</v>
      </c>
      <c r="Q79" s="1123">
        <f>+ROUND(OTCHET!L425,0)</f>
        <v>-8000</v>
      </c>
      <c r="R79" s="1049"/>
      <c r="S79" s="1692" t="s">
        <v>1146</v>
      </c>
      <c r="T79" s="1693"/>
      <c r="U79" s="1694"/>
      <c r="V79" s="1079"/>
      <c r="W79" s="1020"/>
      <c r="X79" s="1020"/>
      <c r="Y79" s="1020"/>
      <c r="Z79" s="1020"/>
    </row>
    <row r="80" spans="1:26" s="1021" customFormat="1" ht="16.5" thickBot="1">
      <c r="A80" s="1092"/>
      <c r="B80" s="1241" t="s">
        <v>1147</v>
      </c>
      <c r="C80" s="1242"/>
      <c r="D80" s="1243"/>
      <c r="E80" s="1022"/>
      <c r="F80" s="1244">
        <f>+ROUND(F78+F79,0)</f>
        <v>411855</v>
      </c>
      <c r="G80" s="1245">
        <f>+ROUND(G78+G79,0)</f>
        <v>243772</v>
      </c>
      <c r="H80" s="1022"/>
      <c r="I80" s="1244">
        <f>+ROUND(I78+I79,0)</f>
        <v>0</v>
      </c>
      <c r="J80" s="1245">
        <f>+ROUND(J78+J79,0)</f>
        <v>0</v>
      </c>
      <c r="K80" s="1098"/>
      <c r="L80" s="1245">
        <f>+ROUND(L78+L79,0)</f>
        <v>0</v>
      </c>
      <c r="M80" s="1098"/>
      <c r="N80" s="1246">
        <f>+ROUND(N78+N79,0)</f>
        <v>243772</v>
      </c>
      <c r="O80" s="1100"/>
      <c r="P80" s="1244">
        <f>+ROUND(P78+P79,0)</f>
        <v>411855</v>
      </c>
      <c r="Q80" s="1245">
        <f>+ROUND(Q78+Q79,0)</f>
        <v>243772</v>
      </c>
      <c r="R80" s="1049"/>
      <c r="S80" s="1716" t="s">
        <v>1148</v>
      </c>
      <c r="T80" s="1717"/>
      <c r="U80" s="1718"/>
      <c r="V80" s="1238"/>
      <c r="W80" s="1239"/>
      <c r="X80" s="1240"/>
      <c r="Y80" s="1239"/>
      <c r="Z80" s="1239"/>
    </row>
    <row r="81" spans="1:26" s="1021" customFormat="1" ht="15.75" customHeight="1" thickBot="1">
      <c r="A81" s="1092"/>
      <c r="B81" s="1719">
        <f>+IF(+SUM(F81:N81)=0,0,"Контрола: дефицит/излишък = финансиране с обратен знак (Г. + Д. = 0)")</f>
        <v>0</v>
      </c>
      <c r="C81" s="1720"/>
      <c r="D81" s="1721"/>
      <c r="E81" s="1022"/>
      <c r="F81" s="1247">
        <f>+ROUND(F82,0)+ROUND(F83,0)</f>
        <v>0</v>
      </c>
      <c r="G81" s="1248">
        <f>+ROUND(G82,0)+ROUND(G83,0)</f>
        <v>0</v>
      </c>
      <c r="H81" s="1022"/>
      <c r="I81" s="1247">
        <f>+ROUND(I82,0)+ROUND(I83,0)</f>
        <v>0</v>
      </c>
      <c r="J81" s="1248">
        <f>+ROUND(J82,0)+ROUND(J83,0)</f>
        <v>0</v>
      </c>
      <c r="K81" s="1022"/>
      <c r="L81" s="1248">
        <f>+ROUND(L82,0)+ROUND(L83,0)</f>
        <v>0</v>
      </c>
      <c r="M81" s="1022"/>
      <c r="N81" s="1249">
        <f>+ROUND(N82,0)+ROUND(N83,0)</f>
        <v>0</v>
      </c>
      <c r="O81" s="1250"/>
      <c r="P81" s="1247">
        <f>+ROUND(P82,0)+ROUND(P83,0)</f>
        <v>0</v>
      </c>
      <c r="Q81" s="1248">
        <f>+ROUND(Q82,0)+ROUND(Q83,0)</f>
        <v>0</v>
      </c>
      <c r="R81" s="1049"/>
      <c r="S81" s="1251"/>
      <c r="T81" s="1252"/>
      <c r="U81" s="1253"/>
      <c r="V81" s="1079"/>
      <c r="W81" s="1020"/>
      <c r="X81" s="1020"/>
      <c r="Y81" s="1020"/>
      <c r="Z81" s="1020"/>
    </row>
    <row r="82" spans="1:26" s="1021" customFormat="1" ht="19.5" thickTop="1">
      <c r="A82" s="1092"/>
      <c r="B82" s="1254" t="s">
        <v>1149</v>
      </c>
      <c r="C82" s="1255"/>
      <c r="D82" s="1256"/>
      <c r="E82" s="1022"/>
      <c r="F82" s="1257">
        <f>+ROUND(F47,0)-ROUND(F76,0)+ROUND(F80,0)</f>
        <v>6468</v>
      </c>
      <c r="G82" s="1258">
        <f>+ROUND(G47,0)-ROUND(G76,0)+ROUND(G80,0)</f>
        <v>45316</v>
      </c>
      <c r="H82" s="1022"/>
      <c r="I82" s="1257">
        <f>+ROUND(I47,0)-ROUND(I76,0)+ROUND(I80,0)</f>
        <v>0</v>
      </c>
      <c r="J82" s="1258">
        <f>+ROUND(J47,0)-ROUND(J76,0)+ROUND(J80,0)</f>
        <v>0</v>
      </c>
      <c r="K82" s="1098"/>
      <c r="L82" s="1258">
        <f>+ROUND(L47,0)-ROUND(L76,0)+ROUND(L80,0)</f>
        <v>0</v>
      </c>
      <c r="M82" s="1098"/>
      <c r="N82" s="1259">
        <f>+ROUND(N47,0)-ROUND(N76,0)+ROUND(N80,0)</f>
        <v>45316</v>
      </c>
      <c r="O82" s="1260"/>
      <c r="P82" s="1257">
        <f>+ROUND(P47,0)-ROUND(P76,0)+ROUND(P80,0)</f>
        <v>6468</v>
      </c>
      <c r="Q82" s="1258">
        <f>+ROUND(Q47,0)-ROUND(Q76,0)+ROUND(Q80,0)</f>
        <v>45316</v>
      </c>
      <c r="R82" s="1049"/>
      <c r="S82" s="1254" t="s">
        <v>1149</v>
      </c>
      <c r="T82" s="1255"/>
      <c r="U82" s="1256"/>
      <c r="V82" s="1238"/>
      <c r="W82" s="1239"/>
      <c r="X82" s="1240"/>
      <c r="Y82" s="1239"/>
      <c r="Z82" s="1239"/>
    </row>
    <row r="83" spans="1:26" s="1021" customFormat="1" ht="19.5" thickBot="1">
      <c r="A83" s="1092"/>
      <c r="B83" s="1261" t="s">
        <v>1150</v>
      </c>
      <c r="C83" s="1262"/>
      <c r="D83" s="1263"/>
      <c r="E83" s="1264"/>
      <c r="F83" s="1265">
        <f>+ROUND(F100,0)+ROUND(F119,0)+ROUND(F125,0)-ROUND(F130,0)</f>
        <v>-6468</v>
      </c>
      <c r="G83" s="1266">
        <f>+ROUND(G100,0)+ROUND(G119,0)+ROUND(G125,0)-ROUND(G130,0)</f>
        <v>-45316</v>
      </c>
      <c r="H83" s="1022"/>
      <c r="I83" s="1265">
        <f>+ROUND(I100,0)+ROUND(I119,0)+ROUND(I125,0)-ROUND(I130,0)</f>
        <v>0</v>
      </c>
      <c r="J83" s="1266">
        <f>+ROUND(J100,0)+ROUND(J119,0)+ROUND(J125,0)-ROUND(J130,0)</f>
        <v>0</v>
      </c>
      <c r="K83" s="1098"/>
      <c r="L83" s="1266">
        <f>+ROUND(L100,0)+ROUND(L119,0)+ROUND(L125,0)-ROUND(L130,0)</f>
        <v>0</v>
      </c>
      <c r="M83" s="1098"/>
      <c r="N83" s="1267">
        <f>+ROUND(N100,0)+ROUND(N119,0)+ROUND(N125,0)-ROUND(N130,0)</f>
        <v>-45316</v>
      </c>
      <c r="O83" s="1260"/>
      <c r="P83" s="1265">
        <f>+ROUND(P100,0)+ROUND(P119,0)+ROUND(P125,0)-ROUND(P130,0)</f>
        <v>-6468</v>
      </c>
      <c r="Q83" s="1266">
        <f>+ROUND(Q100,0)+ROUND(Q119,0)+ROUND(Q125,0)-ROUND(Q130,0)</f>
        <v>-45316</v>
      </c>
      <c r="R83" s="1049"/>
      <c r="S83" s="1261" t="s">
        <v>1150</v>
      </c>
      <c r="T83" s="1262"/>
      <c r="U83" s="1263"/>
      <c r="V83" s="1238"/>
      <c r="W83" s="1239"/>
      <c r="X83" s="1240"/>
      <c r="Y83" s="1239"/>
      <c r="Z83" s="1239"/>
    </row>
    <row r="84" spans="1:26" s="1021" customFormat="1" ht="16.5" thickTop="1">
      <c r="A84" s="1092"/>
      <c r="B84" s="1093" t="s">
        <v>1151</v>
      </c>
      <c r="C84" s="1094"/>
      <c r="D84" s="1095"/>
      <c r="E84" s="1022"/>
      <c r="F84" s="1096"/>
      <c r="G84" s="1097"/>
      <c r="H84" s="1022"/>
      <c r="I84" s="1096"/>
      <c r="J84" s="1097"/>
      <c r="K84" s="1098"/>
      <c r="L84" s="1097"/>
      <c r="M84" s="1098"/>
      <c r="N84" s="1131"/>
      <c r="O84" s="1100"/>
      <c r="P84" s="1096"/>
      <c r="Q84" s="1097"/>
      <c r="R84" s="1049"/>
      <c r="S84" s="1093" t="s">
        <v>1151</v>
      </c>
      <c r="T84" s="1094"/>
      <c r="U84" s="1095"/>
      <c r="V84" s="1079"/>
      <c r="W84" s="1020"/>
      <c r="X84" s="1020"/>
      <c r="Y84" s="1020"/>
      <c r="Z84" s="1020"/>
    </row>
    <row r="85" spans="1:26" s="1021" customFormat="1" ht="15.75">
      <c r="A85" s="1092"/>
      <c r="B85" s="1268" t="s">
        <v>1152</v>
      </c>
      <c r="C85" s="1269"/>
      <c r="D85" s="1270"/>
      <c r="E85" s="1022"/>
      <c r="F85" s="1110"/>
      <c r="G85" s="1111"/>
      <c r="H85" s="1022"/>
      <c r="I85" s="1110"/>
      <c r="J85" s="1111"/>
      <c r="K85" s="1098"/>
      <c r="L85" s="1111"/>
      <c r="M85" s="1098"/>
      <c r="N85" s="1112"/>
      <c r="O85" s="1100"/>
      <c r="P85" s="1110"/>
      <c r="Q85" s="1111"/>
      <c r="R85" s="1049"/>
      <c r="S85" s="1268" t="s">
        <v>1152</v>
      </c>
      <c r="T85" s="1269"/>
      <c r="U85" s="1270"/>
      <c r="V85" s="1079"/>
      <c r="W85" s="1020"/>
      <c r="X85" s="1020"/>
      <c r="Y85" s="1020"/>
      <c r="Z85" s="1020"/>
    </row>
    <row r="86" spans="1:26" s="1021" customFormat="1" ht="15.75">
      <c r="A86" s="1092"/>
      <c r="B86" s="1113" t="s">
        <v>1153</v>
      </c>
      <c r="C86" s="1114"/>
      <c r="D86" s="1115"/>
      <c r="E86" s="1022"/>
      <c r="F86" s="1116">
        <f>+IF($P$2=0,$P86,0)</f>
        <v>0</v>
      </c>
      <c r="G86" s="1117">
        <f>+IF($P$2=0,$Q86,0)</f>
        <v>0</v>
      </c>
      <c r="H86" s="1022"/>
      <c r="I86" s="1116">
        <f>+IF(OR($P$2=98,$P$2=42,$P$2=96,$P$2=97),$P86,0)</f>
        <v>0</v>
      </c>
      <c r="J86" s="1117">
        <f>+IF(OR($P$2=98,$P$2=42,$P$2=96,$P$2=97),$Q86,0)</f>
        <v>0</v>
      </c>
      <c r="K86" s="1098"/>
      <c r="L86" s="1117">
        <f>+IF($P$2=33,$Q86,0)</f>
        <v>0</v>
      </c>
      <c r="M86" s="1098"/>
      <c r="N86" s="1118">
        <f>+ROUND(+G86+J86+L86,0)</f>
        <v>0</v>
      </c>
      <c r="O86" s="1100"/>
      <c r="P86" s="1116">
        <f>+ROUND(+OTCHET!E458+OTCHET!E459,0)</f>
        <v>0</v>
      </c>
      <c r="Q86" s="1117">
        <f>+ROUND(+OTCHET!L458+OTCHET!L459,0)</f>
        <v>0</v>
      </c>
      <c r="R86" s="1049"/>
      <c r="S86" s="1689" t="s">
        <v>1154</v>
      </c>
      <c r="T86" s="1690"/>
      <c r="U86" s="1691"/>
      <c r="V86" s="1079"/>
      <c r="W86" s="1020"/>
      <c r="X86" s="1020"/>
      <c r="Y86" s="1020"/>
      <c r="Z86" s="1020"/>
    </row>
    <row r="87" spans="1:26" s="1021" customFormat="1" ht="15.75">
      <c r="A87" s="1092"/>
      <c r="B87" s="1119" t="s">
        <v>1155</v>
      </c>
      <c r="C87" s="1120"/>
      <c r="D87" s="1121"/>
      <c r="E87" s="1022"/>
      <c r="F87" s="1122">
        <f>+IF($P$2=0,$P87,0)</f>
        <v>0</v>
      </c>
      <c r="G87" s="1123">
        <f>+IF($P$2=0,$Q87,0)</f>
        <v>0</v>
      </c>
      <c r="H87" s="1022"/>
      <c r="I87" s="1122">
        <f>+IF(OR($P$2=98,$P$2=42,$P$2=96,$P$2=97),$P87,0)</f>
        <v>0</v>
      </c>
      <c r="J87" s="1123">
        <f>+IF(OR($P$2=98,$P$2=42,$P$2=96,$P$2=97),$Q87,0)</f>
        <v>0</v>
      </c>
      <c r="K87" s="1098"/>
      <c r="L87" s="1123">
        <f>+IF($P$2=33,$Q87,0)</f>
        <v>0</v>
      </c>
      <c r="M87" s="1098"/>
      <c r="N87" s="1124">
        <f>+ROUND(+G87+J87+L87,0)</f>
        <v>0</v>
      </c>
      <c r="O87" s="1100"/>
      <c r="P87" s="1122">
        <f>+ROUND(OTCHET!E460+OTCHET!E531,0)</f>
        <v>0</v>
      </c>
      <c r="Q87" s="1123">
        <f>+ROUND(OTCHET!L460+OTCHET!L531,0)</f>
        <v>0</v>
      </c>
      <c r="R87" s="1049"/>
      <c r="S87" s="1692" t="s">
        <v>1156</v>
      </c>
      <c r="T87" s="1693"/>
      <c r="U87" s="1694"/>
      <c r="V87" s="1079"/>
      <c r="W87" s="1020"/>
      <c r="X87" s="1020"/>
      <c r="Y87" s="1020"/>
      <c r="Z87" s="1020"/>
    </row>
    <row r="88" spans="1:26" s="1021" customFormat="1" ht="15.75">
      <c r="A88" s="1092"/>
      <c r="B88" s="1125" t="s">
        <v>1157</v>
      </c>
      <c r="C88" s="1126"/>
      <c r="D88" s="1127"/>
      <c r="E88" s="1022"/>
      <c r="F88" s="1128">
        <f>+ROUND(+SUM(F86:F87),0)</f>
        <v>0</v>
      </c>
      <c r="G88" s="1129">
        <f>+ROUND(+SUM(G86:G87),0)</f>
        <v>0</v>
      </c>
      <c r="H88" s="1022"/>
      <c r="I88" s="1128">
        <f>+ROUND(+SUM(I86:I87),0)</f>
        <v>0</v>
      </c>
      <c r="J88" s="1129">
        <f>+ROUND(+SUM(J86:J87),0)</f>
        <v>0</v>
      </c>
      <c r="K88" s="1098"/>
      <c r="L88" s="1129">
        <f>+ROUND(+SUM(L86:L87),0)</f>
        <v>0</v>
      </c>
      <c r="M88" s="1098"/>
      <c r="N88" s="1130">
        <f>+ROUND(+SUM(N86:N87),0)</f>
        <v>0</v>
      </c>
      <c r="O88" s="1100"/>
      <c r="P88" s="1128">
        <f>+ROUND(+SUM(P86:P87),0)</f>
        <v>0</v>
      </c>
      <c r="Q88" s="1129">
        <f>+ROUND(+SUM(Q86:Q87),0)</f>
        <v>0</v>
      </c>
      <c r="R88" s="1049"/>
      <c r="S88" s="1698" t="s">
        <v>1158</v>
      </c>
      <c r="T88" s="1699"/>
      <c r="U88" s="1700"/>
      <c r="V88" s="1079"/>
      <c r="W88" s="1020"/>
      <c r="X88" s="1020"/>
      <c r="Y88" s="1020"/>
      <c r="Z88" s="1020"/>
    </row>
    <row r="89" spans="1:26" s="1021" customFormat="1" ht="15.75">
      <c r="A89" s="1092"/>
      <c r="B89" s="1101" t="s">
        <v>1159</v>
      </c>
      <c r="C89" s="1102"/>
      <c r="D89" s="1103"/>
      <c r="E89" s="1022"/>
      <c r="F89" s="1096"/>
      <c r="G89" s="1097"/>
      <c r="H89" s="1022"/>
      <c r="I89" s="1096"/>
      <c r="J89" s="1097"/>
      <c r="K89" s="1098"/>
      <c r="L89" s="1097"/>
      <c r="M89" s="1098"/>
      <c r="N89" s="1131"/>
      <c r="O89" s="1100"/>
      <c r="P89" s="1096"/>
      <c r="Q89" s="1097"/>
      <c r="R89" s="1049"/>
      <c r="S89" s="1101" t="s">
        <v>1159</v>
      </c>
      <c r="T89" s="1102"/>
      <c r="U89" s="1103"/>
      <c r="V89" s="1079"/>
      <c r="W89" s="1020"/>
      <c r="X89" s="1020"/>
      <c r="Y89" s="1020"/>
      <c r="Z89" s="1020"/>
    </row>
    <row r="90" spans="1:26" s="1021" customFormat="1" ht="15.75">
      <c r="A90" s="1092"/>
      <c r="B90" s="1107" t="s">
        <v>1160</v>
      </c>
      <c r="C90" s="1108"/>
      <c r="D90" s="1109"/>
      <c r="E90" s="1022"/>
      <c r="F90" s="1110">
        <f>+IF($P$2=0,$P90,0)</f>
        <v>0</v>
      </c>
      <c r="G90" s="1111">
        <f>+IF($P$2=0,$Q90,0)</f>
        <v>0</v>
      </c>
      <c r="H90" s="1022"/>
      <c r="I90" s="1110">
        <f>+IF(OR($P$2=98,$P$2=42,$P$2=96,$P$2=97),$P90,0)</f>
        <v>0</v>
      </c>
      <c r="J90" s="1111">
        <f>+IF(OR($P$2=98,$P$2=42,$P$2=96,$P$2=97),$Q90,0)</f>
        <v>0</v>
      </c>
      <c r="K90" s="1098"/>
      <c r="L90" s="1111">
        <f>+IF($P$2=33,$Q90,0)</f>
        <v>0</v>
      </c>
      <c r="M90" s="1098"/>
      <c r="N90" s="1112">
        <f>+ROUND(+G90+J90+L90,0)</f>
        <v>0</v>
      </c>
      <c r="O90" s="1100"/>
      <c r="P90" s="1110">
        <f>+ROUND(OTCHET!E462+OTCHET!E465+OTCHET!E475,0)</f>
        <v>0</v>
      </c>
      <c r="Q90" s="1111">
        <f>+ROUND(OTCHET!L462+OTCHET!L465+OTCHET!L475,0)</f>
        <v>0</v>
      </c>
      <c r="R90" s="1049"/>
      <c r="S90" s="1689" t="s">
        <v>1161</v>
      </c>
      <c r="T90" s="1690"/>
      <c r="U90" s="1691"/>
      <c r="V90" s="1079"/>
      <c r="W90" s="1020"/>
      <c r="X90" s="1020"/>
      <c r="Y90" s="1020"/>
      <c r="Z90" s="1020"/>
    </row>
    <row r="91" spans="1:26" s="1021" customFormat="1" ht="15.75">
      <c r="A91" s="1092"/>
      <c r="B91" s="1113" t="s">
        <v>1162</v>
      </c>
      <c r="C91" s="1114"/>
      <c r="D91" s="1115"/>
      <c r="E91" s="1022"/>
      <c r="F91" s="1122">
        <f>+IF($P$2=0,$P91,0)</f>
        <v>0</v>
      </c>
      <c r="G91" s="1123">
        <f>+IF($P$2=0,$Q91,0)</f>
        <v>0</v>
      </c>
      <c r="H91" s="1022"/>
      <c r="I91" s="1122">
        <f>+IF(OR($P$2=98,$P$2=42,$P$2=96,$P$2=97),$P91,0)</f>
        <v>0</v>
      </c>
      <c r="J91" s="1123">
        <f>+IF(OR($P$2=98,$P$2=42,$P$2=96,$P$2=97),$Q91,0)</f>
        <v>0</v>
      </c>
      <c r="K91" s="1098"/>
      <c r="L91" s="1123">
        <f>+IF($P$2=33,$Q91,0)</f>
        <v>0</v>
      </c>
      <c r="M91" s="1098"/>
      <c r="N91" s="1124">
        <f>+ROUND(+G91+J91+L91,0)</f>
        <v>0</v>
      </c>
      <c r="O91" s="1100"/>
      <c r="P91" s="1122">
        <f>+ROUND(OTCHET!E463+OTCHET!E466+OTCHET!E476+OTCHET!E498+IF(+OTCHET!E490&gt;0,+OTCHET!E490,0),0)</f>
        <v>0</v>
      </c>
      <c r="Q91" s="1123">
        <f>+ROUND(OTCHET!L463+OTCHET!L466+OTCHET!L476+OTCHET!L498+IF(+OTCHET!L490&gt;0,+OTCHET!L490,0),0)</f>
        <v>0</v>
      </c>
      <c r="R91" s="1049"/>
      <c r="S91" s="1692" t="s">
        <v>1163</v>
      </c>
      <c r="T91" s="1693"/>
      <c r="U91" s="1694"/>
      <c r="V91" s="1079"/>
      <c r="W91" s="1020"/>
      <c r="X91" s="1020"/>
      <c r="Y91" s="1020"/>
      <c r="Z91" s="1020"/>
    </row>
    <row r="92" spans="1:26" s="1021" customFormat="1" ht="15.75">
      <c r="A92" s="1092"/>
      <c r="B92" s="1113" t="s">
        <v>1164</v>
      </c>
      <c r="C92" s="1114"/>
      <c r="D92" s="1115"/>
      <c r="E92" s="1022"/>
      <c r="F92" s="1116">
        <f>+IF($P$2=0,$P92,0)</f>
        <v>0</v>
      </c>
      <c r="G92" s="1117">
        <f>+IF($P$2=0,$Q92,0)</f>
        <v>0</v>
      </c>
      <c r="H92" s="1022"/>
      <c r="I92" s="1116">
        <f>+IF(OR($P$2=98,$P$2=42,$P$2=96,$P$2=97),$P92,0)</f>
        <v>0</v>
      </c>
      <c r="J92" s="1117">
        <f>+IF(OR($P$2=98,$P$2=42,$P$2=96,$P$2=97),$Q92,0)</f>
        <v>0</v>
      </c>
      <c r="K92" s="1098"/>
      <c r="L92" s="1117">
        <f>+IF($P$2=33,$Q92,0)</f>
        <v>0</v>
      </c>
      <c r="M92" s="1098"/>
      <c r="N92" s="1118">
        <f>+ROUND(+G92+J92+L92,0)</f>
        <v>0</v>
      </c>
      <c r="O92" s="1100"/>
      <c r="P92" s="1116">
        <f>+ROUND(+SUM(OTCHET!E468:E470),0)</f>
        <v>0</v>
      </c>
      <c r="Q92" s="1117">
        <f>+ROUND(+SUM(OTCHET!L468:L470),0)</f>
        <v>0</v>
      </c>
      <c r="R92" s="1049"/>
      <c r="S92" s="1692" t="s">
        <v>1165</v>
      </c>
      <c r="T92" s="1693"/>
      <c r="U92" s="1694"/>
      <c r="V92" s="1079"/>
      <c r="W92" s="1020"/>
      <c r="X92" s="1020"/>
      <c r="Y92" s="1020"/>
      <c r="Z92" s="1020"/>
    </row>
    <row r="93" spans="1:26" s="1021" customFormat="1" ht="15.75">
      <c r="A93" s="1092"/>
      <c r="B93" s="1271" t="s">
        <v>1166</v>
      </c>
      <c r="C93" s="1272"/>
      <c r="D93" s="1273"/>
      <c r="E93" s="1022"/>
      <c r="F93" s="1104">
        <f>+IF($P$2=0,$P93,0)</f>
        <v>0</v>
      </c>
      <c r="G93" s="1105">
        <f>+IF($P$2=0,$Q93,0)</f>
        <v>0</v>
      </c>
      <c r="H93" s="1022"/>
      <c r="I93" s="1104">
        <f>+IF(OR($P$2=98,$P$2=42,$P$2=96,$P$2=97),$P93,0)</f>
        <v>0</v>
      </c>
      <c r="J93" s="1105">
        <f>+IF(OR($P$2=98,$P$2=42,$P$2=96,$P$2=97),$Q93,0)</f>
        <v>0</v>
      </c>
      <c r="K93" s="1098"/>
      <c r="L93" s="1105">
        <f>+IF($P$2=33,$Q93,0)</f>
        <v>0</v>
      </c>
      <c r="M93" s="1098"/>
      <c r="N93" s="1135">
        <f>+ROUND(+G93+J93+L93,0)</f>
        <v>0</v>
      </c>
      <c r="O93" s="1100"/>
      <c r="P93" s="1104">
        <f>+ROUND(+SUM(OTCHET!E471:E472),0)</f>
        <v>0</v>
      </c>
      <c r="Q93" s="1105">
        <f>+ROUND(+SUM(OTCHET!L471:L472),0)</f>
        <v>0</v>
      </c>
      <c r="R93" s="1049"/>
      <c r="S93" s="1695" t="s">
        <v>1167</v>
      </c>
      <c r="T93" s="1696"/>
      <c r="U93" s="1697"/>
      <c r="V93" s="1079"/>
      <c r="W93" s="1020"/>
      <c r="X93" s="1020"/>
      <c r="Y93" s="1020"/>
      <c r="Z93" s="1020"/>
    </row>
    <row r="94" spans="1:26" s="1021" customFormat="1" ht="15.75">
      <c r="A94" s="1092"/>
      <c r="B94" s="1125" t="s">
        <v>1168</v>
      </c>
      <c r="C94" s="1126"/>
      <c r="D94" s="1127"/>
      <c r="E94" s="1022"/>
      <c r="F94" s="1128">
        <f>+ROUND(+SUM(F90:F93),0)</f>
        <v>0</v>
      </c>
      <c r="G94" s="1129">
        <f>+ROUND(+SUM(G90:G93),0)</f>
        <v>0</v>
      </c>
      <c r="H94" s="1022"/>
      <c r="I94" s="1128">
        <f>+ROUND(+SUM(I90:I93),0)</f>
        <v>0</v>
      </c>
      <c r="J94" s="1129">
        <f>+ROUND(+SUM(J90:J93),0)</f>
        <v>0</v>
      </c>
      <c r="K94" s="1098"/>
      <c r="L94" s="1129">
        <f>+ROUND(+SUM(L90:L93),0)</f>
        <v>0</v>
      </c>
      <c r="M94" s="1098"/>
      <c r="N94" s="1130">
        <f>+ROUND(+SUM(N90:N93),0)</f>
        <v>0</v>
      </c>
      <c r="O94" s="1100"/>
      <c r="P94" s="1128">
        <f>+ROUND(+SUM(P90:P93),0)</f>
        <v>0</v>
      </c>
      <c r="Q94" s="1129">
        <f>+ROUND(+SUM(Q90:Q93),0)</f>
        <v>0</v>
      </c>
      <c r="R94" s="1049"/>
      <c r="S94" s="1698" t="s">
        <v>1169</v>
      </c>
      <c r="T94" s="1699"/>
      <c r="U94" s="1700"/>
      <c r="V94" s="1079"/>
      <c r="W94" s="1020"/>
      <c r="X94" s="1020"/>
      <c r="Y94" s="1020"/>
      <c r="Z94" s="1020"/>
    </row>
    <row r="95" spans="1:26" s="1021" customFormat="1" ht="15.75">
      <c r="A95" s="1092"/>
      <c r="B95" s="1101" t="s">
        <v>1170</v>
      </c>
      <c r="C95" s="1102"/>
      <c r="D95" s="1103"/>
      <c r="E95" s="1022"/>
      <c r="F95" s="1096"/>
      <c r="G95" s="1097"/>
      <c r="H95" s="1022"/>
      <c r="I95" s="1096"/>
      <c r="J95" s="1097"/>
      <c r="K95" s="1098"/>
      <c r="L95" s="1097"/>
      <c r="M95" s="1098"/>
      <c r="N95" s="1131"/>
      <c r="O95" s="1100"/>
      <c r="P95" s="1096"/>
      <c r="Q95" s="1097"/>
      <c r="R95" s="1049"/>
      <c r="S95" s="1101" t="s">
        <v>1170</v>
      </c>
      <c r="T95" s="1102"/>
      <c r="U95" s="1103"/>
      <c r="V95" s="1079"/>
      <c r="W95" s="1020"/>
      <c r="X95" s="1020"/>
      <c r="Y95" s="1020"/>
      <c r="Z95" s="1020"/>
    </row>
    <row r="96" spans="1:26" s="1021" customFormat="1" ht="15.75">
      <c r="A96" s="1092"/>
      <c r="B96" s="1107" t="s">
        <v>1171</v>
      </c>
      <c r="C96" s="1108"/>
      <c r="D96" s="1109"/>
      <c r="E96" s="1022"/>
      <c r="F96" s="1110">
        <f>+IF($P$2=0,$P96,0)</f>
        <v>0</v>
      </c>
      <c r="G96" s="1111">
        <f>+IF($P$2=0,$Q96,0)</f>
        <v>0</v>
      </c>
      <c r="H96" s="1022"/>
      <c r="I96" s="1110">
        <f>+IF(OR($P$2=98,$P$2=42,$P$2=96,$P$2=97),$P96,0)</f>
        <v>0</v>
      </c>
      <c r="J96" s="1111">
        <f>+IF(OR($P$2=98,$P$2=42,$P$2=96,$P$2=97),$Q96,0)</f>
        <v>0</v>
      </c>
      <c r="K96" s="1098"/>
      <c r="L96" s="1111">
        <f>+IF($P$2=33,$Q96,0)</f>
        <v>0</v>
      </c>
      <c r="M96" s="1098"/>
      <c r="N96" s="1112">
        <f>+ROUND(+G96+J96+L96,0)</f>
        <v>0</v>
      </c>
      <c r="O96" s="1100"/>
      <c r="P96" s="1110">
        <f>+ROUND(OTCHET!E532+OTCHET!E537,0)</f>
        <v>0</v>
      </c>
      <c r="Q96" s="1111">
        <f>+ROUND(OTCHET!L532+OTCHET!L537,0)</f>
        <v>0</v>
      </c>
      <c r="R96" s="1049"/>
      <c r="S96" s="1689" t="s">
        <v>1172</v>
      </c>
      <c r="T96" s="1690"/>
      <c r="U96" s="1691"/>
      <c r="V96" s="1079"/>
      <c r="W96" s="1020"/>
      <c r="X96" s="1020"/>
      <c r="Y96" s="1020"/>
      <c r="Z96" s="1020"/>
    </row>
    <row r="97" spans="1:26" s="1021" customFormat="1" ht="15.75">
      <c r="A97" s="1092"/>
      <c r="B97" s="1119" t="s">
        <v>1173</v>
      </c>
      <c r="C97" s="1120"/>
      <c r="D97" s="1121"/>
      <c r="E97" s="1022"/>
      <c r="F97" s="1122">
        <f>+IF($P$2=0,$P97,0)</f>
        <v>0</v>
      </c>
      <c r="G97" s="1123">
        <f>+IF($P$2=0,$Q97,0)</f>
        <v>0</v>
      </c>
      <c r="H97" s="1022"/>
      <c r="I97" s="1122">
        <f>+IF(OR($P$2=98,$P$2=42,$P$2=96,$P$2=97),$P97,0)</f>
        <v>0</v>
      </c>
      <c r="J97" s="1123">
        <f>+IF(OR($P$2=98,$P$2=42,$P$2=96,$P$2=97),$Q97,0)</f>
        <v>0</v>
      </c>
      <c r="K97" s="1098"/>
      <c r="L97" s="1123">
        <f>+IF($P$2=33,$Q97,0)</f>
        <v>0</v>
      </c>
      <c r="M97" s="1098"/>
      <c r="N97" s="1124">
        <f>+ROUND(+G97+J97+L97,0)</f>
        <v>0</v>
      </c>
      <c r="O97" s="1100"/>
      <c r="P97" s="1122">
        <f>+ROUND(+OTCHET!E473+OTCHET!E554+OTCHET!E556,0)</f>
        <v>0</v>
      </c>
      <c r="Q97" s="1123">
        <f>+ROUND(+OTCHET!L473+OTCHET!L554+OTCHET!L556,0)</f>
        <v>0</v>
      </c>
      <c r="R97" s="1049"/>
      <c r="S97" s="1692" t="s">
        <v>1174</v>
      </c>
      <c r="T97" s="1693"/>
      <c r="U97" s="1694"/>
      <c r="V97" s="1079"/>
      <c r="W97" s="1020"/>
      <c r="X97" s="1020"/>
      <c r="Y97" s="1020"/>
      <c r="Z97" s="1020"/>
    </row>
    <row r="98" spans="1:26" s="1021" customFormat="1" ht="15.75">
      <c r="A98" s="1092"/>
      <c r="B98" s="1125" t="s">
        <v>1175</v>
      </c>
      <c r="C98" s="1126"/>
      <c r="D98" s="1127"/>
      <c r="E98" s="1022"/>
      <c r="F98" s="1128">
        <f>+ROUND(+SUM(F96:F97),0)</f>
        <v>0</v>
      </c>
      <c r="G98" s="1129">
        <f>+ROUND(+SUM(G96:G97),0)</f>
        <v>0</v>
      </c>
      <c r="H98" s="1022"/>
      <c r="I98" s="1128">
        <f>+ROUND(+SUM(I96:I97),0)</f>
        <v>0</v>
      </c>
      <c r="J98" s="1129">
        <f>+ROUND(+SUM(J96:J97),0)</f>
        <v>0</v>
      </c>
      <c r="K98" s="1098"/>
      <c r="L98" s="1129">
        <f>+ROUND(+SUM(L96:L97),0)</f>
        <v>0</v>
      </c>
      <c r="M98" s="1098"/>
      <c r="N98" s="1130">
        <f>+ROUND(+SUM(N96:N97),0)</f>
        <v>0</v>
      </c>
      <c r="O98" s="1100"/>
      <c r="P98" s="1128">
        <f>+ROUND(+SUM(P96:P97),0)</f>
        <v>0</v>
      </c>
      <c r="Q98" s="1129">
        <f>+ROUND(+SUM(Q96:Q97),0)</f>
        <v>0</v>
      </c>
      <c r="R98" s="1049"/>
      <c r="S98" s="1698" t="s">
        <v>1176</v>
      </c>
      <c r="T98" s="1699"/>
      <c r="U98" s="1700"/>
      <c r="V98" s="1079"/>
      <c r="W98" s="1020"/>
      <c r="X98" s="1020"/>
      <c r="Y98" s="1020"/>
      <c r="Z98" s="1020"/>
    </row>
    <row r="99" spans="1:26" s="1021" customFormat="1" ht="8.25" customHeight="1">
      <c r="A99" s="1092"/>
      <c r="B99" s="1195"/>
      <c r="C99" s="1133"/>
      <c r="D99" s="1134"/>
      <c r="E99" s="1022"/>
      <c r="F99" s="1110"/>
      <c r="G99" s="1111"/>
      <c r="H99" s="1022"/>
      <c r="I99" s="1110"/>
      <c r="J99" s="1111"/>
      <c r="K99" s="1098"/>
      <c r="L99" s="1111"/>
      <c r="M99" s="1098"/>
      <c r="N99" s="1112"/>
      <c r="O99" s="1100"/>
      <c r="P99" s="1110"/>
      <c r="Q99" s="1111"/>
      <c r="R99" s="1049"/>
      <c r="S99" s="1196"/>
      <c r="T99" s="1197"/>
      <c r="U99" s="1198"/>
      <c r="V99" s="1079"/>
      <c r="W99" s="1020"/>
      <c r="X99" s="1020"/>
      <c r="Y99" s="1020"/>
      <c r="Z99" s="1020"/>
    </row>
    <row r="100" spans="1:26" s="1021" customFormat="1" ht="16.5" thickBot="1">
      <c r="A100" s="1092"/>
      <c r="B100" s="1199" t="s">
        <v>1177</v>
      </c>
      <c r="C100" s="1200"/>
      <c r="D100" s="1201"/>
      <c r="E100" s="1022"/>
      <c r="F100" s="1202">
        <f>+ROUND(F88+F94+F98,0)</f>
        <v>0</v>
      </c>
      <c r="G100" s="1203">
        <f>+ROUND(G88+G94+G98,0)</f>
        <v>0</v>
      </c>
      <c r="H100" s="1022"/>
      <c r="I100" s="1202">
        <f>+ROUND(I88+I94+I98,0)</f>
        <v>0</v>
      </c>
      <c r="J100" s="1203">
        <f>+ROUND(J88+J94+J98,0)</f>
        <v>0</v>
      </c>
      <c r="K100" s="1098"/>
      <c r="L100" s="1203">
        <f>+ROUND(L88+L94+L98,0)</f>
        <v>0</v>
      </c>
      <c r="M100" s="1098"/>
      <c r="N100" s="1204">
        <f>+ROUND(N88+N94+N98,0)</f>
        <v>0</v>
      </c>
      <c r="O100" s="1205"/>
      <c r="P100" s="1202">
        <f>+ROUND(P88+P94+P98,0)</f>
        <v>0</v>
      </c>
      <c r="Q100" s="1203">
        <f>+ROUND(Q88+Q94+Q98,0)</f>
        <v>0</v>
      </c>
      <c r="R100" s="1049"/>
      <c r="S100" s="1710" t="s">
        <v>1178</v>
      </c>
      <c r="T100" s="1711"/>
      <c r="U100" s="1712"/>
      <c r="V100" s="1079"/>
      <c r="W100" s="1020"/>
      <c r="X100" s="1020"/>
      <c r="Y100" s="1020"/>
      <c r="Z100" s="1020"/>
    </row>
    <row r="101" spans="1:26" s="1021" customFormat="1" ht="15.75">
      <c r="A101" s="1092"/>
      <c r="B101" s="1093" t="s">
        <v>1179</v>
      </c>
      <c r="C101" s="1094"/>
      <c r="D101" s="1095"/>
      <c r="E101" s="1022"/>
      <c r="F101" s="1104"/>
      <c r="G101" s="1105"/>
      <c r="H101" s="1022"/>
      <c r="I101" s="1104"/>
      <c r="J101" s="1105"/>
      <c r="K101" s="1098"/>
      <c r="L101" s="1105"/>
      <c r="M101" s="1098"/>
      <c r="N101" s="1135"/>
      <c r="O101" s="1100"/>
      <c r="P101" s="1104"/>
      <c r="Q101" s="1105"/>
      <c r="R101" s="1049"/>
      <c r="S101" s="1274" t="s">
        <v>1179</v>
      </c>
      <c r="T101" s="1275"/>
      <c r="U101" s="1276"/>
      <c r="V101" s="1079"/>
      <c r="W101" s="1020"/>
      <c r="X101" s="1020"/>
      <c r="Y101" s="1020"/>
      <c r="Z101" s="1020"/>
    </row>
    <row r="102" spans="1:26" s="1021" customFormat="1" ht="15.75">
      <c r="A102" s="1092"/>
      <c r="B102" s="1268" t="s">
        <v>1180</v>
      </c>
      <c r="C102" s="1269"/>
      <c r="D102" s="1270"/>
      <c r="E102" s="1022"/>
      <c r="F102" s="1110"/>
      <c r="G102" s="1111"/>
      <c r="H102" s="1022"/>
      <c r="I102" s="1110"/>
      <c r="J102" s="1111"/>
      <c r="K102" s="1098"/>
      <c r="L102" s="1111"/>
      <c r="M102" s="1098"/>
      <c r="N102" s="1112"/>
      <c r="O102" s="1100"/>
      <c r="P102" s="1110"/>
      <c r="Q102" s="1111"/>
      <c r="R102" s="1049"/>
      <c r="S102" s="1277" t="s">
        <v>1180</v>
      </c>
      <c r="T102" s="1278"/>
      <c r="U102" s="1279"/>
      <c r="V102" s="1079"/>
      <c r="W102" s="1020"/>
      <c r="X102" s="1020"/>
      <c r="Y102" s="1020"/>
      <c r="Z102" s="1020"/>
    </row>
    <row r="103" spans="1:26" s="1021" customFormat="1" ht="15.75">
      <c r="A103" s="1092"/>
      <c r="B103" s="1113" t="s">
        <v>1181</v>
      </c>
      <c r="C103" s="1114"/>
      <c r="D103" s="1115"/>
      <c r="E103" s="1022"/>
      <c r="F103" s="1116">
        <f>+IF($P$2=0,$P103,0)</f>
        <v>0</v>
      </c>
      <c r="G103" s="1117">
        <f>+IF($P$2=0,$Q103,0)</f>
        <v>0</v>
      </c>
      <c r="H103" s="1022"/>
      <c r="I103" s="1116">
        <f>+IF(OR($P$2=98,$P$2=42,$P$2=96,$P$2=97),$P103,0)</f>
        <v>0</v>
      </c>
      <c r="J103" s="1117">
        <f>+IF(OR($P$2=98,$P$2=42,$P$2=96,$P$2=97),$Q103,0)</f>
        <v>0</v>
      </c>
      <c r="K103" s="1098"/>
      <c r="L103" s="1117">
        <f>+IF($P$2=33,$Q103,0)</f>
        <v>0</v>
      </c>
      <c r="M103" s="1098"/>
      <c r="N103" s="1118">
        <f>+ROUND(+G103+J103+L103,0)</f>
        <v>0</v>
      </c>
      <c r="O103" s="1100"/>
      <c r="P103" s="1116">
        <f>+ROUND(OTCHET!E494+OTCHET!E495+OTCHET!E508,0)</f>
        <v>0</v>
      </c>
      <c r="Q103" s="1117">
        <f>+ROUND(OTCHET!L494+OTCHET!L495+OTCHET!L508,0)</f>
        <v>0</v>
      </c>
      <c r="R103" s="1049"/>
      <c r="S103" s="1689" t="s">
        <v>1182</v>
      </c>
      <c r="T103" s="1690"/>
      <c r="U103" s="1691"/>
      <c r="V103" s="1079"/>
      <c r="W103" s="1020"/>
      <c r="X103" s="1020"/>
      <c r="Y103" s="1020"/>
      <c r="Z103" s="1020"/>
    </row>
    <row r="104" spans="1:26" s="1021" customFormat="1" ht="15.75">
      <c r="A104" s="1092"/>
      <c r="B104" s="1119" t="s">
        <v>1183</v>
      </c>
      <c r="C104" s="1120"/>
      <c r="D104" s="1121"/>
      <c r="E104" s="1022"/>
      <c r="F104" s="1122">
        <f>+IF($P$2=0,$P104,0)</f>
        <v>0</v>
      </c>
      <c r="G104" s="1123">
        <f>+IF($P$2=0,$Q104,0)</f>
        <v>0</v>
      </c>
      <c r="H104" s="1022"/>
      <c r="I104" s="1122">
        <f>+IF(OR($P$2=98,$P$2=42,$P$2=96,$P$2=97),$P104,0)</f>
        <v>0</v>
      </c>
      <c r="J104" s="1123">
        <f>+IF(OR($P$2=98,$P$2=42,$P$2=96,$P$2=97),$Q104,0)</f>
        <v>0</v>
      </c>
      <c r="K104" s="1098"/>
      <c r="L104" s="1123">
        <f>+IF($P$2=33,$Q104,0)</f>
        <v>0</v>
      </c>
      <c r="M104" s="1098"/>
      <c r="N104" s="1124">
        <f>+ROUND(+G104+J104+L104,0)</f>
        <v>0</v>
      </c>
      <c r="O104" s="1100"/>
      <c r="P104" s="1122">
        <f>+ROUND(OTCHET!E496+OTCHET!E497+OTCHET!E512,0)</f>
        <v>0</v>
      </c>
      <c r="Q104" s="1123">
        <f>+ROUND(OTCHET!L496+OTCHET!L497+OTCHET!L512,0)</f>
        <v>0</v>
      </c>
      <c r="R104" s="1049"/>
      <c r="S104" s="1692" t="s">
        <v>1184</v>
      </c>
      <c r="T104" s="1693"/>
      <c r="U104" s="1694"/>
      <c r="V104" s="1079"/>
      <c r="W104" s="1020"/>
      <c r="X104" s="1020"/>
      <c r="Y104" s="1020"/>
      <c r="Z104" s="1020"/>
    </row>
    <row r="105" spans="1:26" s="1021" customFormat="1" ht="15.75">
      <c r="A105" s="1092"/>
      <c r="B105" s="1207" t="s">
        <v>1185</v>
      </c>
      <c r="C105" s="1208"/>
      <c r="D105" s="1209"/>
      <c r="E105" s="1022"/>
      <c r="F105" s="1210">
        <f>+ROUND(+SUM(F103:F104),0)</f>
        <v>0</v>
      </c>
      <c r="G105" s="1211">
        <f>+ROUND(+SUM(G103:G104),0)</f>
        <v>0</v>
      </c>
      <c r="H105" s="1022"/>
      <c r="I105" s="1210">
        <f>+ROUND(+SUM(I103:I104),0)</f>
        <v>0</v>
      </c>
      <c r="J105" s="1211">
        <f>+ROUND(+SUM(J103:J104),0)</f>
        <v>0</v>
      </c>
      <c r="K105" s="1098"/>
      <c r="L105" s="1211">
        <f>+ROUND(+SUM(L103:L104),0)</f>
        <v>0</v>
      </c>
      <c r="M105" s="1098"/>
      <c r="N105" s="1212">
        <f>+ROUND(+SUM(N103:N104),0)</f>
        <v>0</v>
      </c>
      <c r="O105" s="1100"/>
      <c r="P105" s="1210">
        <f>+ROUND(+SUM(P103:P104),0)</f>
        <v>0</v>
      </c>
      <c r="Q105" s="1211">
        <f>+ROUND(+SUM(Q103:Q104),0)</f>
        <v>0</v>
      </c>
      <c r="R105" s="1049"/>
      <c r="S105" s="1698" t="s">
        <v>1186</v>
      </c>
      <c r="T105" s="1699"/>
      <c r="U105" s="1700"/>
      <c r="V105" s="1079"/>
      <c r="W105" s="1020"/>
      <c r="X105" s="1020"/>
      <c r="Y105" s="1020"/>
      <c r="Z105" s="1020"/>
    </row>
    <row r="106" spans="1:26" s="1021" customFormat="1" ht="15.75">
      <c r="A106" s="1092"/>
      <c r="B106" s="1101" t="s">
        <v>1187</v>
      </c>
      <c r="C106" s="1102"/>
      <c r="D106" s="1103"/>
      <c r="E106" s="1022"/>
      <c r="F106" s="1096"/>
      <c r="G106" s="1097"/>
      <c r="H106" s="1022"/>
      <c r="I106" s="1096"/>
      <c r="J106" s="1097"/>
      <c r="K106" s="1098"/>
      <c r="L106" s="1097"/>
      <c r="M106" s="1098"/>
      <c r="N106" s="1131"/>
      <c r="O106" s="1100"/>
      <c r="P106" s="1096"/>
      <c r="Q106" s="1097"/>
      <c r="R106" s="1049"/>
      <c r="S106" s="1280" t="s">
        <v>1187</v>
      </c>
      <c r="T106" s="1281"/>
      <c r="U106" s="1282"/>
      <c r="V106" s="1079"/>
      <c r="W106" s="1020"/>
      <c r="X106" s="1020"/>
      <c r="Y106" s="1020"/>
      <c r="Z106" s="1020"/>
    </row>
    <row r="107" spans="1:26" s="1021" customFormat="1" ht="15.75">
      <c r="A107" s="1092"/>
      <c r="B107" s="1107" t="s">
        <v>1188</v>
      </c>
      <c r="C107" s="1108"/>
      <c r="D107" s="1109"/>
      <c r="E107" s="1022"/>
      <c r="F107" s="1110">
        <f>+IF($P$2=0,$P107,0)</f>
        <v>0</v>
      </c>
      <c r="G107" s="1111">
        <f>+IF($P$2=0,$Q107,0)</f>
        <v>0</v>
      </c>
      <c r="H107" s="1022"/>
      <c r="I107" s="1110">
        <f>+IF(OR($P$2=98,$P$2=42,$P$2=96,$P$2=97),$P107,0)</f>
        <v>0</v>
      </c>
      <c r="J107" s="1111">
        <f>+IF(OR($P$2=98,$P$2=42,$P$2=96,$P$2=97),$Q107,0)</f>
        <v>0</v>
      </c>
      <c r="K107" s="1098"/>
      <c r="L107" s="1111">
        <f>+IF($P$2=33,$Q107,0)</f>
        <v>0</v>
      </c>
      <c r="M107" s="1098"/>
      <c r="N107" s="1112">
        <f>+ROUND(+G107+J107+L107,0)</f>
        <v>0</v>
      </c>
      <c r="O107" s="1100"/>
      <c r="P107" s="1110">
        <f>+ROUND(OTCHET!E478+OTCHET!E479+OTCHET!E482+OTCHET!E483+OTCHET!E486+OTCHET!E487+OTCHET!E491+OTCHET!E500+OTCHET!E501+OTCHET!E504+OTCHET!E505,0)</f>
        <v>0</v>
      </c>
      <c r="Q107" s="1111">
        <f>+ROUND(OTCHET!L478+OTCHET!L479+OTCHET!L482+OTCHET!L483+OTCHET!L486+OTCHET!L487+OTCHET!L491+OTCHET!L500+OTCHET!L501+OTCHET!L504+OTCHET!L505,0)</f>
        <v>0</v>
      </c>
      <c r="R107" s="1049"/>
      <c r="S107" s="1722" t="s">
        <v>1189</v>
      </c>
      <c r="T107" s="1723"/>
      <c r="U107" s="1724"/>
      <c r="V107" s="1079"/>
      <c r="W107" s="1020"/>
      <c r="X107" s="1020"/>
      <c r="Y107" s="1020"/>
      <c r="Z107" s="1020"/>
    </row>
    <row r="108" spans="1:26" s="1021" customFormat="1" ht="15.75">
      <c r="A108" s="1092"/>
      <c r="B108" s="1119" t="s">
        <v>1190</v>
      </c>
      <c r="C108" s="1120"/>
      <c r="D108" s="1121"/>
      <c r="E108" s="1022"/>
      <c r="F108" s="1122">
        <f>+IF($P$2=0,$P108,0)</f>
        <v>0</v>
      </c>
      <c r="G108" s="1123">
        <f>+IF($P$2=0,$Q108,0)</f>
        <v>0</v>
      </c>
      <c r="H108" s="1022"/>
      <c r="I108" s="1122">
        <f>+IF(OR($P$2=98,$P$2=42,$P$2=96,$P$2=97),$P108,0)</f>
        <v>0</v>
      </c>
      <c r="J108" s="1123">
        <f>+IF(OR($P$2=98,$P$2=42,$P$2=96,$P$2=97),$Q108,0)</f>
        <v>0</v>
      </c>
      <c r="K108" s="1098"/>
      <c r="L108" s="1123">
        <f>+IF($P$2=33,$Q108,0)</f>
        <v>0</v>
      </c>
      <c r="M108" s="1098"/>
      <c r="N108" s="1124">
        <f>+ROUND(+G108+J108+L108,0)</f>
        <v>0</v>
      </c>
      <c r="O108" s="1100"/>
      <c r="P108" s="1122">
        <f>+ROUND(OTCHET!E480+OTCHET!E481+OTCHET!E484+OTCHET!E485+OTCHET!E488+OTCHET!E489+OTCHET!E492+OTCHET!E502+OTCHET!E503+OTCHET!E506+OTCHET!E507+IF(+OTCHET!E490&lt;0,+OTCHET!E490,0),0)</f>
        <v>0</v>
      </c>
      <c r="Q108" s="1123">
        <f>+ROUND(OTCHET!L480+OTCHET!L481+OTCHET!L484+OTCHET!L485+OTCHET!L488+OTCHET!L489+OTCHET!L492+OTCHET!L502+OTCHET!L503+OTCHET!L506+OTCHET!L507+IF(+OTCHET!L490&lt;0,+OTCHET!L490,0),0)</f>
        <v>0</v>
      </c>
      <c r="R108" s="1049"/>
      <c r="S108" s="1725" t="s">
        <v>1191</v>
      </c>
      <c r="T108" s="1726"/>
      <c r="U108" s="1727"/>
      <c r="V108" s="1079"/>
      <c r="W108" s="1020"/>
      <c r="X108" s="1020"/>
      <c r="Y108" s="1020"/>
      <c r="Z108" s="1020"/>
    </row>
    <row r="109" spans="1:26" s="1021" customFormat="1" ht="15.75">
      <c r="A109" s="1092"/>
      <c r="B109" s="1207" t="s">
        <v>1192</v>
      </c>
      <c r="C109" s="1208"/>
      <c r="D109" s="1209"/>
      <c r="E109" s="1022"/>
      <c r="F109" s="1210">
        <f>+ROUND(+SUM(F107:F108),0)</f>
        <v>0</v>
      </c>
      <c r="G109" s="1211">
        <f>+ROUND(+SUM(G107:G108),0)</f>
        <v>0</v>
      </c>
      <c r="H109" s="1022"/>
      <c r="I109" s="1210">
        <f>+ROUND(+SUM(I107:I108),0)</f>
        <v>0</v>
      </c>
      <c r="J109" s="1211">
        <f>+ROUND(+SUM(J107:J108),0)</f>
        <v>0</v>
      </c>
      <c r="K109" s="1098"/>
      <c r="L109" s="1211">
        <f>+ROUND(+SUM(L107:L108),0)</f>
        <v>0</v>
      </c>
      <c r="M109" s="1098"/>
      <c r="N109" s="1212">
        <f>+ROUND(+SUM(N107:N108),0)</f>
        <v>0</v>
      </c>
      <c r="O109" s="1100"/>
      <c r="P109" s="1210">
        <f>+ROUND(+SUM(P107:P108),0)</f>
        <v>0</v>
      </c>
      <c r="Q109" s="1211">
        <f>+ROUND(+SUM(Q107:Q108),0)</f>
        <v>0</v>
      </c>
      <c r="R109" s="1049"/>
      <c r="S109" s="1698" t="s">
        <v>1193</v>
      </c>
      <c r="T109" s="1699"/>
      <c r="U109" s="1700"/>
      <c r="V109" s="1079"/>
      <c r="W109" s="1020"/>
      <c r="X109" s="1020"/>
      <c r="Y109" s="1020"/>
      <c r="Z109" s="1020"/>
    </row>
    <row r="110" spans="1:26" s="1021" customFormat="1" ht="15.75">
      <c r="A110" s="1092"/>
      <c r="B110" s="1101" t="s">
        <v>1194</v>
      </c>
      <c r="C110" s="1102"/>
      <c r="D110" s="1103"/>
      <c r="E110" s="1022"/>
      <c r="F110" s="1096"/>
      <c r="G110" s="1097"/>
      <c r="H110" s="1022"/>
      <c r="I110" s="1096"/>
      <c r="J110" s="1097"/>
      <c r="K110" s="1098"/>
      <c r="L110" s="1097"/>
      <c r="M110" s="1098"/>
      <c r="N110" s="1131"/>
      <c r="O110" s="1100"/>
      <c r="P110" s="1096"/>
      <c r="Q110" s="1097"/>
      <c r="R110" s="1049"/>
      <c r="S110" s="1280" t="s">
        <v>1194</v>
      </c>
      <c r="T110" s="1281"/>
      <c r="U110" s="1282"/>
      <c r="V110" s="1079"/>
      <c r="W110" s="1020"/>
      <c r="X110" s="1020"/>
      <c r="Y110" s="1020"/>
      <c r="Z110" s="1020"/>
    </row>
    <row r="111" spans="1:26" s="1021" customFormat="1" ht="15.75">
      <c r="A111" s="1092"/>
      <c r="B111" s="1107" t="s">
        <v>1195</v>
      </c>
      <c r="C111" s="1108"/>
      <c r="D111" s="1109"/>
      <c r="E111" s="1022"/>
      <c r="F111" s="1110">
        <f>+IF($P$2=0,$P111,0)</f>
        <v>0</v>
      </c>
      <c r="G111" s="1111">
        <f>+IF($P$2=0,$Q111,0)</f>
        <v>0</v>
      </c>
      <c r="H111" s="1022"/>
      <c r="I111" s="1110">
        <f>+IF(OR($P$2=98,$P$2=42,$P$2=96,$P$2=97),$P111,0)</f>
        <v>0</v>
      </c>
      <c r="J111" s="1111">
        <f>+IF(OR($P$2=98,$P$2=42,$P$2=96,$P$2=97),$Q111,0)</f>
        <v>0</v>
      </c>
      <c r="K111" s="1098"/>
      <c r="L111" s="1111">
        <f>+IF($P$2=33,$Q111,0)</f>
        <v>0</v>
      </c>
      <c r="M111" s="1098"/>
      <c r="N111" s="1112">
        <f>+ROUND(+G111+J111+L111,0)</f>
        <v>0</v>
      </c>
      <c r="O111" s="1100"/>
      <c r="P111" s="1110">
        <f>+ROUND(OTCHET!E543,0)</f>
        <v>0</v>
      </c>
      <c r="Q111" s="1111">
        <f>+ROUND(OTCHET!L543,0)</f>
        <v>0</v>
      </c>
      <c r="R111" s="1049"/>
      <c r="S111" s="1689" t="s">
        <v>1196</v>
      </c>
      <c r="T111" s="1690"/>
      <c r="U111" s="1691"/>
      <c r="V111" s="1079"/>
      <c r="W111" s="1020"/>
      <c r="X111" s="1020"/>
      <c r="Y111" s="1020"/>
      <c r="Z111" s="1020"/>
    </row>
    <row r="112" spans="1:26" s="1021" customFormat="1" ht="15.75">
      <c r="A112" s="1092"/>
      <c r="B112" s="1119" t="s">
        <v>1197</v>
      </c>
      <c r="C112" s="1120"/>
      <c r="D112" s="1121"/>
      <c r="E112" s="1022"/>
      <c r="F112" s="1122">
        <f>+IF($P$2=0,$P112,0)</f>
        <v>0</v>
      </c>
      <c r="G112" s="1123">
        <f>+IF($P$2=0,$Q112,0)</f>
        <v>0</v>
      </c>
      <c r="H112" s="1022"/>
      <c r="I112" s="1122">
        <f>+IF(OR($P$2=98,$P$2=42,$P$2=96,$P$2=97),$P112,0)</f>
        <v>0</v>
      </c>
      <c r="J112" s="1123">
        <f>+IF(OR($P$2=98,$P$2=42,$P$2=96,$P$2=97),$Q112,0)</f>
        <v>0</v>
      </c>
      <c r="K112" s="1098"/>
      <c r="L112" s="1123">
        <f>+IF($P$2=33,$Q112,0)</f>
        <v>0</v>
      </c>
      <c r="M112" s="1098"/>
      <c r="N112" s="1124">
        <f>+ROUND(+G112+J112+L112,0)</f>
        <v>0</v>
      </c>
      <c r="O112" s="1100"/>
      <c r="P112" s="1122">
        <f>+ROUND(OTCHET!E544,0)</f>
        <v>0</v>
      </c>
      <c r="Q112" s="1123">
        <f>+ROUND(OTCHET!L544,0)</f>
        <v>0</v>
      </c>
      <c r="R112" s="1049"/>
      <c r="S112" s="1692" t="s">
        <v>1198</v>
      </c>
      <c r="T112" s="1693"/>
      <c r="U112" s="1694"/>
      <c r="V112" s="1079"/>
      <c r="W112" s="1020"/>
      <c r="X112" s="1020"/>
      <c r="Y112" s="1020"/>
      <c r="Z112" s="1020"/>
    </row>
    <row r="113" spans="1:26" s="1021" customFormat="1" ht="15.75">
      <c r="A113" s="1092"/>
      <c r="B113" s="1207" t="s">
        <v>1199</v>
      </c>
      <c r="C113" s="1208"/>
      <c r="D113" s="1209"/>
      <c r="E113" s="1022"/>
      <c r="F113" s="1210">
        <f>+ROUND(+SUM(F111:F112),0)</f>
        <v>0</v>
      </c>
      <c r="G113" s="1211">
        <f>+ROUND(+SUM(G111:G112),0)</f>
        <v>0</v>
      </c>
      <c r="H113" s="1022"/>
      <c r="I113" s="1210">
        <f>+ROUND(+SUM(I111:I112),0)</f>
        <v>0</v>
      </c>
      <c r="J113" s="1211">
        <f>+ROUND(+SUM(J111:J112),0)</f>
        <v>0</v>
      </c>
      <c r="K113" s="1098"/>
      <c r="L113" s="1211">
        <f>+ROUND(+SUM(L111:L112),0)</f>
        <v>0</v>
      </c>
      <c r="M113" s="1098"/>
      <c r="N113" s="1212">
        <f>+ROUND(+SUM(N111:N112),0)</f>
        <v>0</v>
      </c>
      <c r="O113" s="1100"/>
      <c r="P113" s="1210">
        <f>+ROUND(+SUM(P111:P112),0)</f>
        <v>0</v>
      </c>
      <c r="Q113" s="1211">
        <f>+ROUND(+SUM(Q111:Q112),0)</f>
        <v>0</v>
      </c>
      <c r="R113" s="1049"/>
      <c r="S113" s="1698" t="s">
        <v>1200</v>
      </c>
      <c r="T113" s="1699"/>
      <c r="U113" s="1700"/>
      <c r="V113" s="1079"/>
      <c r="W113" s="1020"/>
      <c r="X113" s="1020"/>
      <c r="Y113" s="1020"/>
      <c r="Z113" s="1020"/>
    </row>
    <row r="114" spans="1:26" s="1021" customFormat="1" ht="15.75">
      <c r="A114" s="1092"/>
      <c r="B114" s="1101" t="s">
        <v>1201</v>
      </c>
      <c r="C114" s="1102"/>
      <c r="D114" s="1103"/>
      <c r="E114" s="1206"/>
      <c r="F114" s="1104"/>
      <c r="G114" s="1105"/>
      <c r="H114" s="1022"/>
      <c r="I114" s="1104"/>
      <c r="J114" s="1105"/>
      <c r="K114" s="1098"/>
      <c r="L114" s="1105"/>
      <c r="M114" s="1098"/>
      <c r="N114" s="1135"/>
      <c r="O114" s="1100"/>
      <c r="P114" s="1104"/>
      <c r="Q114" s="1105"/>
      <c r="R114" s="1049"/>
      <c r="S114" s="1280" t="s">
        <v>1201</v>
      </c>
      <c r="T114" s="1281"/>
      <c r="U114" s="1282"/>
      <c r="V114" s="1079"/>
      <c r="W114" s="1020"/>
      <c r="X114" s="1020"/>
      <c r="Y114" s="1020"/>
      <c r="Z114" s="1020"/>
    </row>
    <row r="115" spans="1:26" s="1021" customFormat="1" ht="15.75">
      <c r="A115" s="1092"/>
      <c r="B115" s="1107" t="s">
        <v>1202</v>
      </c>
      <c r="C115" s="1108"/>
      <c r="D115" s="1109"/>
      <c r="E115" s="1206"/>
      <c r="F115" s="1104">
        <f>+IF($P$2=0,$P115,0)</f>
        <v>0</v>
      </c>
      <c r="G115" s="1105">
        <f>+IF($P$2=0,$Q115,0)</f>
        <v>0</v>
      </c>
      <c r="H115" s="1022"/>
      <c r="I115" s="1104">
        <f>+IF(OR($P$2=98,$P$2=42,$P$2=96,$P$2=97),$P115,0)</f>
        <v>0</v>
      </c>
      <c r="J115" s="1105">
        <f>+IF(OR($P$2=98,$P$2=42,$P$2=96,$P$2=97),$Q115,0)</f>
        <v>0</v>
      </c>
      <c r="K115" s="1098"/>
      <c r="L115" s="1105">
        <f>+IF($P$2=33,$Q115,0)</f>
        <v>0</v>
      </c>
      <c r="M115" s="1098"/>
      <c r="N115" s="1135">
        <f>+ROUND(+G115+J115+L115,0)</f>
        <v>0</v>
      </c>
      <c r="O115" s="1100"/>
      <c r="P115" s="1104">
        <f>+ROUND(OTCHET!E541+OTCHET!E542+OTCHET!E558+OTCHET!E559,0)</f>
        <v>0</v>
      </c>
      <c r="Q115" s="1105">
        <f>+ROUND(OTCHET!L541+OTCHET!L542+OTCHET!L558+OTCHET!L559,0)</f>
        <v>0</v>
      </c>
      <c r="R115" s="1049"/>
      <c r="S115" s="1689" t="s">
        <v>1203</v>
      </c>
      <c r="T115" s="1690"/>
      <c r="U115" s="1691"/>
      <c r="V115" s="1079"/>
      <c r="W115" s="1020"/>
      <c r="X115" s="1020"/>
      <c r="Y115" s="1020"/>
      <c r="Z115" s="1020"/>
    </row>
    <row r="116" spans="1:26" s="1021" customFormat="1" ht="15.75">
      <c r="A116" s="1092"/>
      <c r="B116" s="1119" t="s">
        <v>1204</v>
      </c>
      <c r="C116" s="1120"/>
      <c r="D116" s="1121"/>
      <c r="E116" s="1022"/>
      <c r="F116" s="1122">
        <f>+IF($P$2=0,$P116,0)</f>
        <v>0</v>
      </c>
      <c r="G116" s="1123">
        <f>+IF($P$2=0,$Q116,0)</f>
        <v>0</v>
      </c>
      <c r="H116" s="1022"/>
      <c r="I116" s="1122">
        <f>+IF(OR($P$2=98,$P$2=42,$P$2=96,$P$2=97),$P116,0)</f>
        <v>0</v>
      </c>
      <c r="J116" s="1123">
        <f>+IF(OR($P$2=98,$P$2=42,$P$2=96,$P$2=97),$Q116,0)</f>
        <v>0</v>
      </c>
      <c r="K116" s="1098"/>
      <c r="L116" s="1123">
        <f>+IF($P$2=33,$Q116,0)</f>
        <v>0</v>
      </c>
      <c r="M116" s="1098"/>
      <c r="N116" s="1124">
        <f>+ROUND(+G116+J116+L116,0)</f>
        <v>0</v>
      </c>
      <c r="O116" s="1100"/>
      <c r="P116" s="1122">
        <f>+ROUND(OTCHET!E555+OTCHET!E557,0)</f>
        <v>0</v>
      </c>
      <c r="Q116" s="1123">
        <f>+ROUND(OTCHET!L555+OTCHET!L557,0)</f>
        <v>0</v>
      </c>
      <c r="R116" s="1049"/>
      <c r="S116" s="1692" t="s">
        <v>1205</v>
      </c>
      <c r="T116" s="1693"/>
      <c r="U116" s="1694"/>
      <c r="V116" s="1079"/>
      <c r="W116" s="1020"/>
      <c r="X116" s="1020"/>
      <c r="Y116" s="1020"/>
      <c r="Z116" s="1020"/>
    </row>
    <row r="117" spans="1:26" s="1021" customFormat="1" ht="15.75">
      <c r="A117" s="1092"/>
      <c r="B117" s="1207" t="s">
        <v>1206</v>
      </c>
      <c r="C117" s="1208"/>
      <c r="D117" s="1209"/>
      <c r="E117" s="1022"/>
      <c r="F117" s="1210">
        <f>+ROUND(+SUM(F115:F116),0)</f>
        <v>0</v>
      </c>
      <c r="G117" s="1211">
        <f>+ROUND(+SUM(G115:G116),0)</f>
        <v>0</v>
      </c>
      <c r="H117" s="1022"/>
      <c r="I117" s="1210">
        <f>+ROUND(+SUM(I115:I116),0)</f>
        <v>0</v>
      </c>
      <c r="J117" s="1211">
        <f>+ROUND(+SUM(J115:J116),0)</f>
        <v>0</v>
      </c>
      <c r="K117" s="1098"/>
      <c r="L117" s="1211">
        <f>+ROUND(+SUM(L115:L116),0)</f>
        <v>0</v>
      </c>
      <c r="M117" s="1098"/>
      <c r="N117" s="1212">
        <f>+ROUND(+SUM(N115:N116),0)</f>
        <v>0</v>
      </c>
      <c r="O117" s="1100"/>
      <c r="P117" s="1210">
        <f>+ROUND(+SUM(P115:P116),0)</f>
        <v>0</v>
      </c>
      <c r="Q117" s="1211">
        <f>+ROUND(+SUM(Q115:Q116),0)</f>
        <v>0</v>
      </c>
      <c r="R117" s="1049"/>
      <c r="S117" s="1698" t="s">
        <v>1207</v>
      </c>
      <c r="T117" s="1699"/>
      <c r="U117" s="1700"/>
      <c r="V117" s="1079"/>
      <c r="W117" s="1020"/>
      <c r="X117" s="1020"/>
      <c r="Y117" s="1020"/>
      <c r="Z117" s="1020"/>
    </row>
    <row r="118" spans="1:26" s="1021" customFormat="1" ht="8.25" customHeight="1">
      <c r="A118" s="1092"/>
      <c r="B118" s="1225"/>
      <c r="C118" s="1226"/>
      <c r="D118" s="1227"/>
      <c r="E118" s="1022"/>
      <c r="F118" s="1122"/>
      <c r="G118" s="1123"/>
      <c r="H118" s="1022"/>
      <c r="I118" s="1122"/>
      <c r="J118" s="1123"/>
      <c r="K118" s="1098"/>
      <c r="L118" s="1123"/>
      <c r="M118" s="1098"/>
      <c r="N118" s="1124"/>
      <c r="O118" s="1100"/>
      <c r="P118" s="1122"/>
      <c r="Q118" s="1123"/>
      <c r="R118" s="1049"/>
      <c r="S118" s="1228"/>
      <c r="T118" s="1229"/>
      <c r="U118" s="1230"/>
      <c r="V118" s="1079"/>
      <c r="W118" s="1020"/>
      <c r="X118" s="1020"/>
      <c r="Y118" s="1020"/>
      <c r="Z118" s="1020"/>
    </row>
    <row r="119" spans="1:26" s="1021" customFormat="1" ht="16.5" thickBot="1">
      <c r="A119" s="1092"/>
      <c r="B119" s="1231" t="s">
        <v>1208</v>
      </c>
      <c r="C119" s="1232"/>
      <c r="D119" s="1233"/>
      <c r="E119" s="1022"/>
      <c r="F119" s="1283">
        <f>+ROUND(F105+F109+F113+F117,0)</f>
        <v>0</v>
      </c>
      <c r="G119" s="1236">
        <f>+ROUND(G105+G109+G113+G117,0)</f>
        <v>0</v>
      </c>
      <c r="H119" s="1022"/>
      <c r="I119" s="1283">
        <f>+ROUND(I105+I109+I113+I117,0)</f>
        <v>0</v>
      </c>
      <c r="J119" s="1236">
        <f>+ROUND(J105+J109+J113+J117,0)</f>
        <v>0</v>
      </c>
      <c r="K119" s="1098"/>
      <c r="L119" s="1236">
        <f>+ROUND(L105+L109+L113+L117,0)</f>
        <v>0</v>
      </c>
      <c r="M119" s="1098"/>
      <c r="N119" s="1237">
        <f>+ROUND(N105+N109+N113+N117,0)</f>
        <v>0</v>
      </c>
      <c r="O119" s="1100"/>
      <c r="P119" s="1283">
        <f>+ROUND(P105+P109+P113+P117,0)</f>
        <v>0</v>
      </c>
      <c r="Q119" s="1236">
        <f>+ROUND(Q105+Q109+Q113+Q117,0)</f>
        <v>0</v>
      </c>
      <c r="R119" s="1049"/>
      <c r="S119" s="1713" t="s">
        <v>1209</v>
      </c>
      <c r="T119" s="1714"/>
      <c r="U119" s="1715"/>
      <c r="V119" s="1238"/>
      <c r="W119" s="1239"/>
      <c r="X119" s="1240"/>
      <c r="Y119" s="1239"/>
      <c r="Z119" s="1239"/>
    </row>
    <row r="120" spans="1:26" s="1021" customFormat="1" ht="15.75">
      <c r="A120" s="1092"/>
      <c r="B120" s="1093" t="s">
        <v>1210</v>
      </c>
      <c r="C120" s="1094"/>
      <c r="D120" s="1095"/>
      <c r="E120" s="1022"/>
      <c r="F120" s="1104"/>
      <c r="G120" s="1105"/>
      <c r="H120" s="1022"/>
      <c r="I120" s="1104"/>
      <c r="J120" s="1105"/>
      <c r="K120" s="1098"/>
      <c r="L120" s="1105"/>
      <c r="M120" s="1098"/>
      <c r="N120" s="1135"/>
      <c r="O120" s="1100"/>
      <c r="P120" s="1104"/>
      <c r="Q120" s="1105"/>
      <c r="R120" s="1049"/>
      <c r="S120" s="1274" t="s">
        <v>1210</v>
      </c>
      <c r="T120" s="1275"/>
      <c r="U120" s="1276"/>
      <c r="V120" s="1079"/>
      <c r="W120" s="1020"/>
      <c r="X120" s="1020"/>
      <c r="Y120" s="1020"/>
      <c r="Z120" s="1020"/>
    </row>
    <row r="121" spans="1:26" s="1021" customFormat="1" ht="15.75">
      <c r="A121" s="1092"/>
      <c r="B121" s="1107" t="s">
        <v>1211</v>
      </c>
      <c r="C121" s="1108"/>
      <c r="D121" s="1109"/>
      <c r="E121" s="1022"/>
      <c r="F121" s="1110">
        <f>+IF($P$2=0,$P121,0)</f>
        <v>0</v>
      </c>
      <c r="G121" s="1111">
        <f>+IF($P$2=0,$Q121,0)</f>
        <v>0</v>
      </c>
      <c r="H121" s="1022"/>
      <c r="I121" s="1110">
        <f>+IF(OR($P$2=98,$P$2=42,$P$2=96,$P$2=97),$P121,0)</f>
        <v>0</v>
      </c>
      <c r="J121" s="1111">
        <f>+IF(OR($P$2=98,$P$2=42,$P$2=96,$P$2=97),$Q121,0)</f>
        <v>0</v>
      </c>
      <c r="K121" s="1098"/>
      <c r="L121" s="1111">
        <f>+IF($P$2=33,$Q121,0)</f>
        <v>0</v>
      </c>
      <c r="M121" s="1098"/>
      <c r="N121" s="1112">
        <f>+ROUND(+G121+J121+L121,0)</f>
        <v>0</v>
      </c>
      <c r="O121" s="1100"/>
      <c r="P121" s="1110">
        <f>+ROUND(+SUM(OTCHET!E545:E552),0)</f>
        <v>0</v>
      </c>
      <c r="Q121" s="1111">
        <f>+ROUND(+SUM(OTCHET!L545:L552),0)</f>
        <v>0</v>
      </c>
      <c r="R121" s="1049"/>
      <c r="S121" s="1689" t="s">
        <v>1212</v>
      </c>
      <c r="T121" s="1690"/>
      <c r="U121" s="1691"/>
      <c r="V121" s="1079"/>
      <c r="W121" s="1020"/>
      <c r="X121" s="1020"/>
      <c r="Y121" s="1020"/>
      <c r="Z121" s="1020"/>
    </row>
    <row r="122" spans="1:26" s="1021" customFormat="1" ht="15.75">
      <c r="A122" s="1092"/>
      <c r="B122" s="1113" t="s">
        <v>1213</v>
      </c>
      <c r="C122" s="1114"/>
      <c r="D122" s="1115"/>
      <c r="E122" s="1022"/>
      <c r="F122" s="1122">
        <f>+IF($P$2=0,$P122,0)</f>
        <v>-6468</v>
      </c>
      <c r="G122" s="1123">
        <f>+IF($P$2=0,$Q122,0)</f>
        <v>-2415</v>
      </c>
      <c r="H122" s="1022"/>
      <c r="I122" s="1122">
        <f>+IF(OR($P$2=98,$P$2=42,$P$2=96,$P$2=97),$P122,0)</f>
        <v>0</v>
      </c>
      <c r="J122" s="1123">
        <f>+IF(OR($P$2=98,$P$2=42,$P$2=96,$P$2=97),$Q122,0)</f>
        <v>0</v>
      </c>
      <c r="K122" s="1098"/>
      <c r="L122" s="1123">
        <f>+IF($P$2=33,$Q122,0)</f>
        <v>0</v>
      </c>
      <c r="M122" s="1098"/>
      <c r="N122" s="1124">
        <f>+ROUND(+G122+J122+L122,0)</f>
        <v>-2415</v>
      </c>
      <c r="O122" s="1100"/>
      <c r="P122" s="1122">
        <f>+ROUND(OTCHET!E520,0)</f>
        <v>-6468</v>
      </c>
      <c r="Q122" s="1123">
        <f>+ROUND(OTCHET!L520,0)</f>
        <v>-2415</v>
      </c>
      <c r="R122" s="1049"/>
      <c r="S122" s="1374" t="s">
        <v>1214</v>
      </c>
      <c r="T122" s="1375"/>
      <c r="U122" s="1376"/>
      <c r="V122" s="1079"/>
      <c r="W122" s="1020"/>
      <c r="X122" s="1020"/>
      <c r="Y122" s="1020"/>
      <c r="Z122" s="1020"/>
    </row>
    <row r="123" spans="1:26" s="1021" customFormat="1" ht="15.75">
      <c r="A123" s="1092"/>
      <c r="B123" s="1113" t="s">
        <v>1215</v>
      </c>
      <c r="C123" s="1114"/>
      <c r="D123" s="1115"/>
      <c r="E123" s="1022"/>
      <c r="F123" s="1122">
        <f>+IF($P$2=0,$P123,0)</f>
        <v>0</v>
      </c>
      <c r="G123" s="1123">
        <f>+IF($P$2=0,$Q123,0)</f>
        <v>0</v>
      </c>
      <c r="H123" s="1022"/>
      <c r="I123" s="1122">
        <f>+IF(OR($P$2=98,$P$2=42,$P$2=96,$P$2=97),$P123,0)</f>
        <v>0</v>
      </c>
      <c r="J123" s="1123">
        <f>+IF(OR($P$2=98,$P$2=42,$P$2=96,$P$2=97),$Q123,0)</f>
        <v>0</v>
      </c>
      <c r="K123" s="1098"/>
      <c r="L123" s="1123">
        <f>+IF($P$2=33,$Q123,0)</f>
        <v>0</v>
      </c>
      <c r="M123" s="1098"/>
      <c r="N123" s="1124">
        <f>+ROUND(+G123+J123+L123,0)</f>
        <v>0</v>
      </c>
      <c r="O123" s="1100"/>
      <c r="P123" s="1122">
        <f>+ROUND(+OTCHET!E517+OTCHET!E527+OTCHET!E553+OTCHET!E560+OTCHET!E561+OTCHET!E575+OTCHET!E587+IF(AND(OTCHET!$F$12=9900,+OTCHET!$E$15=0),+OTCHET!E582,0),0)</f>
        <v>0</v>
      </c>
      <c r="Q123" s="1123">
        <f>+ROUND(+OTCHET!L517+OTCHET!L527+OTCHET!L553+OTCHET!L560+OTCHET!L561+OTCHET!L575+OTCHET!L587+IF(AND(OTCHET!$F$12=9900,+OTCHET!$E$15=0),+OTCHET!L582,0),0)</f>
        <v>0</v>
      </c>
      <c r="R123" s="1049"/>
      <c r="S123" s="1692" t="s">
        <v>1216</v>
      </c>
      <c r="T123" s="1693"/>
      <c r="U123" s="1694"/>
      <c r="V123" s="1079"/>
      <c r="W123" s="1020"/>
      <c r="X123" s="1020"/>
      <c r="Y123" s="1020"/>
      <c r="Z123" s="1020"/>
    </row>
    <row r="124" spans="1:26" s="1021" customFormat="1" ht="15.75">
      <c r="A124" s="1092"/>
      <c r="B124" s="1284" t="s">
        <v>1217</v>
      </c>
      <c r="C124" s="1285"/>
      <c r="D124" s="1286"/>
      <c r="E124" s="1022"/>
      <c r="F124" s="1287"/>
      <c r="G124" s="1288"/>
      <c r="H124" s="1022"/>
      <c r="I124" s="1287"/>
      <c r="J124" s="1288"/>
      <c r="K124" s="1098"/>
      <c r="L124" s="1288"/>
      <c r="M124" s="1098"/>
      <c r="N124" s="1289">
        <f>+ROUND(+G124+J124+L124,0)</f>
        <v>0</v>
      </c>
      <c r="O124" s="1100"/>
      <c r="P124" s="1287"/>
      <c r="Q124" s="1288"/>
      <c r="R124" s="1049"/>
      <c r="S124" s="1737" t="s">
        <v>1218</v>
      </c>
      <c r="T124" s="1738"/>
      <c r="U124" s="1739"/>
      <c r="V124" s="1079"/>
      <c r="W124" s="1020"/>
      <c r="X124" s="1020"/>
      <c r="Y124" s="1020"/>
      <c r="Z124" s="1020"/>
    </row>
    <row r="125" spans="1:26" s="1021" customFormat="1" ht="16.5" thickBot="1">
      <c r="A125" s="1092"/>
      <c r="B125" s="1290" t="s">
        <v>1219</v>
      </c>
      <c r="C125" s="1242"/>
      <c r="D125" s="1243"/>
      <c r="E125" s="1022"/>
      <c r="F125" s="1244">
        <f>+ROUND(+SUM(F121:F124),0)</f>
        <v>-6468</v>
      </c>
      <c r="G125" s="1245">
        <f>+ROUND(+SUM(G121:G124),0)</f>
        <v>-2415</v>
      </c>
      <c r="H125" s="1022"/>
      <c r="I125" s="1244">
        <f>+ROUND(+SUM(I121:I124),0)</f>
        <v>0</v>
      </c>
      <c r="J125" s="1245">
        <f>+ROUND(+SUM(J121:J124),0)</f>
        <v>0</v>
      </c>
      <c r="K125" s="1098"/>
      <c r="L125" s="1245">
        <f>+ROUND(+SUM(L121:L124),0)</f>
        <v>0</v>
      </c>
      <c r="M125" s="1098"/>
      <c r="N125" s="1246">
        <f>+ROUND(+SUM(N121:N124),0)</f>
        <v>-2415</v>
      </c>
      <c r="O125" s="1100"/>
      <c r="P125" s="1244">
        <f>+ROUND(+SUM(P121:P124),0)</f>
        <v>-6468</v>
      </c>
      <c r="Q125" s="1245">
        <f>+ROUND(+SUM(Q121:Q124),0)</f>
        <v>-2415</v>
      </c>
      <c r="R125" s="1049"/>
      <c r="S125" s="1716" t="s">
        <v>1220</v>
      </c>
      <c r="T125" s="1717"/>
      <c r="U125" s="1718"/>
      <c r="V125" s="1238"/>
      <c r="W125" s="1239"/>
      <c r="X125" s="1240"/>
      <c r="Y125" s="1239"/>
      <c r="Z125" s="1239"/>
    </row>
    <row r="126" spans="1:26" s="1021" customFormat="1" ht="15.75">
      <c r="A126" s="1092"/>
      <c r="B126" s="1093" t="s">
        <v>1221</v>
      </c>
      <c r="C126" s="1094"/>
      <c r="D126" s="1095"/>
      <c r="E126" s="1206"/>
      <c r="F126" s="1104"/>
      <c r="G126" s="1105"/>
      <c r="H126" s="1022"/>
      <c r="I126" s="1104"/>
      <c r="J126" s="1105"/>
      <c r="K126" s="1098"/>
      <c r="L126" s="1105"/>
      <c r="M126" s="1098"/>
      <c r="N126" s="1135"/>
      <c r="O126" s="1100"/>
      <c r="P126" s="1104"/>
      <c r="Q126" s="1105"/>
      <c r="R126" s="1049"/>
      <c r="S126" s="1274" t="s">
        <v>1221</v>
      </c>
      <c r="T126" s="1275"/>
      <c r="U126" s="1276"/>
      <c r="V126" s="1079"/>
      <c r="W126" s="1020"/>
      <c r="X126" s="1020"/>
      <c r="Y126" s="1020"/>
      <c r="Z126" s="1020"/>
    </row>
    <row r="127" spans="1:26" s="1021" customFormat="1" ht="15.75">
      <c r="A127" s="1092"/>
      <c r="B127" s="1107" t="s">
        <v>1222</v>
      </c>
      <c r="C127" s="1108"/>
      <c r="D127" s="1109"/>
      <c r="E127" s="1022"/>
      <c r="F127" s="1110">
        <f>+IF($P$2=0,$P127,0)</f>
        <v>0</v>
      </c>
      <c r="G127" s="1111">
        <f>+IF($P$2=0,$Q127,0)</f>
        <v>0</v>
      </c>
      <c r="H127" s="1022"/>
      <c r="I127" s="1110">
        <f>+IF(OR($P$2=98,$P$2=42,$P$2=96,$P$2=97),$P127,0)</f>
        <v>0</v>
      </c>
      <c r="J127" s="1111">
        <f>+IF(OR($P$2=98,$P$2=42,$P$2=96,$P$2=97),$Q127,0)</f>
        <v>0</v>
      </c>
      <c r="K127" s="1098"/>
      <c r="L127" s="1111">
        <f>+IF($P$2=33,$Q127,0)</f>
        <v>0</v>
      </c>
      <c r="M127" s="1098"/>
      <c r="N127" s="1112">
        <f>+ROUND(+G127+J127+L127,0)</f>
        <v>0</v>
      </c>
      <c r="O127" s="1100"/>
      <c r="P127" s="1110">
        <f>+ROUND(+SUM(OTCHET!E563:E568)+SUM(OTCHET!E577:E578)+IF(AND(OTCHET!$F$12=9900,+OTCHET!$E$15=0),0,SUM(OTCHET!E583:E584)),0)</f>
        <v>0</v>
      </c>
      <c r="Q127" s="1111">
        <f>+ROUND(+SUM(OTCHET!L563:L568)+SUM(OTCHET!L577:L578)+IF(AND(OTCHET!$F$12=9900,+OTCHET!$E$15=0),0,SUM(OTCHET!L583:L584)),0)</f>
        <v>0</v>
      </c>
      <c r="R127" s="1049"/>
      <c r="S127" s="1689" t="s">
        <v>1223</v>
      </c>
      <c r="T127" s="1690"/>
      <c r="U127" s="1691"/>
      <c r="V127" s="1079"/>
      <c r="W127" s="1020"/>
      <c r="X127" s="1020"/>
      <c r="Y127" s="1020"/>
      <c r="Z127" s="1020"/>
    </row>
    <row r="128" spans="1:26" s="1021" customFormat="1" ht="15.75">
      <c r="A128" s="1092"/>
      <c r="B128" s="1113" t="s">
        <v>1224</v>
      </c>
      <c r="C128" s="1114"/>
      <c r="D128" s="1115"/>
      <c r="E128" s="1022"/>
      <c r="F128" s="1122">
        <f>+IF($P$2=0,$P128,0)</f>
        <v>0</v>
      </c>
      <c r="G128" s="1123">
        <f>+IF($P$2=0,$Q128,0)</f>
        <v>0</v>
      </c>
      <c r="H128" s="1022"/>
      <c r="I128" s="1122">
        <f>+IF(OR($P$2=98,$P$2=42,$P$2=96,$P$2=97),$P128,0)</f>
        <v>0</v>
      </c>
      <c r="J128" s="1123">
        <f>+IF(OR($P$2=98,$P$2=42,$P$2=96,$P$2=97),$Q128,0)</f>
        <v>0</v>
      </c>
      <c r="K128" s="1098"/>
      <c r="L128" s="1123">
        <f>+IF($P$2=33,$Q128,0)</f>
        <v>0</v>
      </c>
      <c r="M128" s="1098"/>
      <c r="N128" s="1124">
        <f>+ROUND(+G128+J128+L128,0)</f>
        <v>0</v>
      </c>
      <c r="O128" s="1100"/>
      <c r="P128" s="1122">
        <f>+ROUND(OTCHET!E576+OTCHET!E581,0)</f>
        <v>0</v>
      </c>
      <c r="Q128" s="1123">
        <f>+ROUND(OTCHET!L576+OTCHET!L581,0)</f>
        <v>0</v>
      </c>
      <c r="R128" s="1049"/>
      <c r="S128" s="1692" t="s">
        <v>1225</v>
      </c>
      <c r="T128" s="1693"/>
      <c r="U128" s="1694"/>
      <c r="V128" s="1079"/>
      <c r="W128" s="1020"/>
      <c r="X128" s="1020"/>
      <c r="Y128" s="1020"/>
      <c r="Z128" s="1020"/>
    </row>
    <row r="129" spans="1:26" s="1021" customFormat="1" ht="15.75">
      <c r="A129" s="1092"/>
      <c r="B129" s="1291" t="s">
        <v>1226</v>
      </c>
      <c r="C129" s="1292"/>
      <c r="D129" s="1293"/>
      <c r="E129" s="1022"/>
      <c r="F129" s="1122">
        <f>+IF($P$2=0,$P129,0)</f>
        <v>0</v>
      </c>
      <c r="G129" s="1123">
        <f>+IF($P$2=0,$Q129,0)</f>
        <v>42901</v>
      </c>
      <c r="H129" s="1022"/>
      <c r="I129" s="1122">
        <f>+IF(OR($P$2=98,$P$2=42,$P$2=96,$P$2=97),$P129,0)</f>
        <v>0</v>
      </c>
      <c r="J129" s="1123">
        <f>+IF(OR($P$2=98,$P$2=42,$P$2=96,$P$2=97),$Q129,0)</f>
        <v>0</v>
      </c>
      <c r="K129" s="1098"/>
      <c r="L129" s="1123">
        <f>+IF($P$2=33,$Q129,0)</f>
        <v>0</v>
      </c>
      <c r="M129" s="1098"/>
      <c r="N129" s="1124">
        <f>+ROUND(+G129+J129+L129,0)</f>
        <v>42901</v>
      </c>
      <c r="O129" s="1100"/>
      <c r="P129" s="1122">
        <f>+ROUND(-SUM(OTCHET!E569:E574)-SUM(OTCHET!E579:E580)-IF(AND(OTCHET!$F$12=9900,+OTCHET!$E$15=0),0,SUM(OTCHET!E585:E586)),0)</f>
        <v>0</v>
      </c>
      <c r="Q129" s="1123">
        <f>+ROUND(-SUM(OTCHET!L569:L574)-SUM(OTCHET!L579:L580)-IF(AND(OTCHET!$F$12=9900,+OTCHET!$E$15=0),0,SUM(OTCHET!L585:L586)),0)</f>
        <v>42901</v>
      </c>
      <c r="R129" s="1049"/>
      <c r="S129" s="1728" t="s">
        <v>1227</v>
      </c>
      <c r="T129" s="1729"/>
      <c r="U129" s="1730"/>
      <c r="V129" s="1079"/>
      <c r="W129" s="1020"/>
      <c r="X129" s="1020"/>
      <c r="Y129" s="1020"/>
      <c r="Z129" s="1020"/>
    </row>
    <row r="130" spans="1:26" s="1021" customFormat="1" ht="16.5" thickBot="1">
      <c r="A130" s="1092"/>
      <c r="B130" s="1294" t="s">
        <v>1228</v>
      </c>
      <c r="C130" s="1295"/>
      <c r="D130" s="1296"/>
      <c r="E130" s="1022"/>
      <c r="F130" s="1297">
        <f>+ROUND(+F129-F127-F128,0)</f>
        <v>0</v>
      </c>
      <c r="G130" s="1298">
        <f>+ROUND(+G129-G127-G128,0)</f>
        <v>42901</v>
      </c>
      <c r="H130" s="1022"/>
      <c r="I130" s="1297">
        <f>+ROUND(+I129-I127-I128,0)</f>
        <v>0</v>
      </c>
      <c r="J130" s="1298">
        <f>+ROUND(+J129-J127-J128,0)</f>
        <v>0</v>
      </c>
      <c r="K130" s="1098"/>
      <c r="L130" s="1298">
        <f>+ROUND(+L129-L127-L128,0)</f>
        <v>0</v>
      </c>
      <c r="M130" s="1098"/>
      <c r="N130" s="1299">
        <f>+ROUND(+N129-N127-N128,0)</f>
        <v>42901</v>
      </c>
      <c r="O130" s="1100"/>
      <c r="P130" s="1297">
        <f>+ROUND(+P129-P127-P128,0)</f>
        <v>0</v>
      </c>
      <c r="Q130" s="1298">
        <f>+ROUND(+Q129-Q127-Q128,0)</f>
        <v>42901</v>
      </c>
      <c r="R130" s="1049"/>
      <c r="S130" s="1731" t="s">
        <v>1229</v>
      </c>
      <c r="T130" s="1732"/>
      <c r="U130" s="1733"/>
      <c r="V130" s="1238"/>
      <c r="W130" s="1239"/>
      <c r="X130" s="1240"/>
      <c r="Y130" s="1239"/>
      <c r="Z130" s="1239"/>
    </row>
    <row r="131" spans="1:26" s="1021" customFormat="1" ht="16.5" customHeight="1" thickTop="1">
      <c r="A131" s="1011"/>
      <c r="B131" s="1734">
        <f>+IF(+SUM(F131:N131)=0,0,"Контрола: дефицит/излишък = финансиране с обратен знак (Г. + Д. = 0)")</f>
        <v>0</v>
      </c>
      <c r="C131" s="1734"/>
      <c r="D131" s="1734"/>
      <c r="E131" s="1022"/>
      <c r="F131" s="1300">
        <f>+ROUND(F82,0)+ROUND(F83,0)</f>
        <v>0</v>
      </c>
      <c r="G131" s="1300">
        <f>+ROUND(G82,0)+ROUND(G83,0)</f>
        <v>0</v>
      </c>
      <c r="H131" s="1022"/>
      <c r="I131" s="1300">
        <f>+ROUND(I82,0)+ROUND(I83,0)</f>
        <v>0</v>
      </c>
      <c r="J131" s="1300">
        <f>+ROUND(J82,0)+ROUND(J83,0)</f>
        <v>0</v>
      </c>
      <c r="K131" s="1022"/>
      <c r="L131" s="1300">
        <f>+ROUND(L82,0)+ROUND(L83,0)</f>
        <v>0</v>
      </c>
      <c r="M131" s="1022"/>
      <c r="N131" s="1301">
        <f>+ROUND(N82,0)+ROUND(N83,0)</f>
        <v>0</v>
      </c>
      <c r="O131" s="1302"/>
      <c r="P131" s="1303">
        <f>+ROUND(P82,0)+ROUND(P83,0)</f>
        <v>0</v>
      </c>
      <c r="Q131" s="1303">
        <f>+ROUND(Q82,0)+ROUND(Q83,0)</f>
        <v>0</v>
      </c>
      <c r="R131" s="1049"/>
      <c r="S131" s="1304"/>
      <c r="T131" s="1304"/>
      <c r="U131" s="1304"/>
      <c r="V131" s="1238"/>
      <c r="W131" s="1239"/>
      <c r="X131" s="1240"/>
      <c r="Y131" s="1239"/>
      <c r="Z131" s="1239"/>
    </row>
    <row r="132" spans="1:26" s="1021" customFormat="1" ht="17.25" hidden="1" customHeight="1">
      <c r="A132" s="1011"/>
      <c r="B132" s="1305" t="s">
        <v>1230</v>
      </c>
      <c r="C132" s="1306">
        <f>+OTCHET!B601</f>
        <v>0</v>
      </c>
      <c r="D132" s="1250" t="s">
        <v>1231</v>
      </c>
      <c r="E132" s="1022"/>
      <c r="F132" s="1735"/>
      <c r="G132" s="1735"/>
      <c r="H132" s="1022"/>
      <c r="I132" s="1307" t="s">
        <v>1232</v>
      </c>
      <c r="J132" s="1308"/>
      <c r="K132" s="1022"/>
      <c r="L132" s="1735"/>
      <c r="M132" s="1735"/>
      <c r="N132" s="1735"/>
      <c r="O132" s="1302"/>
      <c r="P132" s="1736"/>
      <c r="Q132" s="1736"/>
      <c r="R132" s="1309"/>
      <c r="S132" s="1310"/>
      <c r="T132" s="1310"/>
      <c r="U132" s="1310"/>
      <c r="V132" s="1311"/>
      <c r="W132" s="1239"/>
      <c r="X132" s="1240"/>
      <c r="Y132" s="1239"/>
      <c r="Z132" s="1239"/>
    </row>
    <row r="133" spans="1:26" s="1021" customFormat="1" ht="21" hidden="1" customHeight="1">
      <c r="A133" s="1011"/>
      <c r="B133" s="1305"/>
      <c r="C133" s="1250"/>
      <c r="D133" s="1250"/>
      <c r="E133" s="1022"/>
      <c r="F133" s="1312"/>
      <c r="G133" s="1312"/>
      <c r="H133" s="1022"/>
      <c r="I133" s="1307"/>
      <c r="J133" s="1308"/>
      <c r="K133" s="1022"/>
      <c r="L133" s="1312"/>
      <c r="M133" s="1312"/>
      <c r="N133" s="1312"/>
      <c r="O133" s="1302"/>
      <c r="P133" s="1313"/>
      <c r="Q133" s="1313"/>
      <c r="R133" s="1309"/>
      <c r="S133" s="1310"/>
      <c r="T133" s="1310"/>
      <c r="U133" s="1310"/>
      <c r="V133" s="1311"/>
      <c r="W133" s="1239"/>
      <c r="X133" s="1240"/>
      <c r="Y133" s="1239"/>
      <c r="Z133" s="1239"/>
    </row>
    <row r="134" spans="1:26" s="1021" customFormat="1" ht="23.25" customHeight="1" thickBot="1">
      <c r="A134" s="1311"/>
      <c r="B134" s="1311"/>
      <c r="C134" s="1311"/>
      <c r="D134" s="1311"/>
      <c r="E134" s="1314"/>
      <c r="F134" s="1314"/>
      <c r="G134" s="1314"/>
      <c r="H134" s="1314"/>
      <c r="I134" s="1314"/>
      <c r="J134" s="1314"/>
      <c r="K134" s="1314"/>
      <c r="L134" s="1314"/>
      <c r="M134" s="1314"/>
      <c r="N134" s="1314"/>
      <c r="O134" s="1311"/>
      <c r="P134" s="1315"/>
      <c r="Q134" s="1315"/>
      <c r="R134" s="1310"/>
      <c r="S134" s="1310"/>
      <c r="T134" s="1310"/>
      <c r="U134" s="1310"/>
      <c r="V134" s="1310"/>
      <c r="X134" s="1316"/>
    </row>
    <row r="135" spans="1:26" s="1021" customFormat="1" ht="15.75" customHeight="1">
      <c r="A135" s="1311"/>
      <c r="B135" s="1317" t="s">
        <v>1233</v>
      </c>
      <c r="C135" s="1318"/>
      <c r="D135" s="1319"/>
      <c r="E135" s="1314"/>
      <c r="F135" s="1320" t="str">
        <f>+IF(+ROUND(F138,2)=0,"O K","НЕРАВНЕНИЕ!")</f>
        <v>O K</v>
      </c>
      <c r="G135" s="1321" t="str">
        <f>+IF(+ROUND(G138,2)=0,"O K","НЕРАВНЕНИЕ!")</f>
        <v>O K</v>
      </c>
      <c r="H135" s="1322"/>
      <c r="I135" s="1323" t="str">
        <f>+IF(+ROUND(I138,2)=0,"O K","НЕРАВНЕНИЕ!")</f>
        <v>O K</v>
      </c>
      <c r="J135" s="1324" t="str">
        <f>+IF(+ROUND(J138,2)=0,"O K","НЕРАВНЕНИЕ!")</f>
        <v>O K</v>
      </c>
      <c r="K135" s="1325"/>
      <c r="L135" s="1326" t="str">
        <f>+IF(+ROUND(L138,2)=0,"O K","НЕРАВНЕНИЕ!")</f>
        <v>O K</v>
      </c>
      <c r="M135" s="1327"/>
      <c r="N135" s="1328" t="str">
        <f>+IF(+ROUND(N138,2)=0,"O K","НЕРАВНЕНИЕ!")</f>
        <v>O K</v>
      </c>
      <c r="O135" s="1311"/>
      <c r="P135" s="1329" t="str">
        <f>+IF(+ROUND(P138,2)=0,"O K","НЕРАВНЕНИЕ!")</f>
        <v>O K</v>
      </c>
      <c r="Q135" s="1330" t="str">
        <f>+IF(+ROUND(Q138,2)=0,"O K","НЕРАВНЕНИЕ!")</f>
        <v>O K</v>
      </c>
      <c r="R135" s="1331"/>
      <c r="S135" s="1332"/>
      <c r="T135" s="1332"/>
      <c r="U135" s="1332"/>
      <c r="V135" s="1311"/>
      <c r="X135" s="1316"/>
    </row>
    <row r="136" spans="1:26" s="1021" customFormat="1" ht="15.75" customHeight="1" thickBot="1">
      <c r="A136" s="1311"/>
      <c r="B136" s="1333" t="s">
        <v>1234</v>
      </c>
      <c r="C136" s="1334"/>
      <c r="D136" s="1335"/>
      <c r="E136" s="1314"/>
      <c r="F136" s="1336" t="str">
        <f>+IF(+ROUND(F139,0)=0,"O K","НЕРАВНЕНИЕ!")</f>
        <v>O K</v>
      </c>
      <c r="G136" s="1337" t="str">
        <f>+IF(+ROUND(G139,0)=0,"O K","НЕРАВНЕНИЕ!")</f>
        <v>O K</v>
      </c>
      <c r="H136" s="1322"/>
      <c r="I136" s="1338" t="str">
        <f>+IF(+ROUND(I139,0)=0,"O K","НЕРАВНЕНИЕ!")</f>
        <v>O K</v>
      </c>
      <c r="J136" s="1339" t="str">
        <f>+IF(+ROUND(J139,0)=0,"O K","НЕРАВНЕНИЕ!")</f>
        <v>O K</v>
      </c>
      <c r="K136" s="1325"/>
      <c r="L136" s="1340" t="str">
        <f>+IF(+ROUND(L139,0)=0,"O K","НЕРАВНЕНИЕ!")</f>
        <v>O K</v>
      </c>
      <c r="M136" s="1327"/>
      <c r="N136" s="1341" t="str">
        <f>+IF(+ROUND(N139,0)=0,"O K","НЕРАВНЕНИЕ!")</f>
        <v>O K</v>
      </c>
      <c r="O136" s="1311"/>
      <c r="P136" s="1342" t="str">
        <f>+IF(+ROUND(P139,0)=0,"O K","НЕРАВНЕНИЕ!")</f>
        <v>O K</v>
      </c>
      <c r="Q136" s="1343" t="str">
        <f>+IF(+ROUND(Q139,0)=0,"O K","НЕРАВНЕНИЕ!")</f>
        <v>O K</v>
      </c>
      <c r="R136" s="1331"/>
      <c r="S136" s="1332"/>
      <c r="T136" s="1332"/>
      <c r="U136" s="1332"/>
      <c r="V136" s="1311"/>
      <c r="X136" s="1316"/>
    </row>
    <row r="137" spans="1:26" s="1021" customFormat="1" ht="13.5" thickBot="1">
      <c r="A137" s="1311"/>
      <c r="B137" s="1311"/>
      <c r="C137" s="1311"/>
      <c r="D137" s="1311"/>
      <c r="E137" s="1314"/>
      <c r="F137" s="1327"/>
      <c r="G137" s="1327"/>
      <c r="H137" s="1327"/>
      <c r="I137" s="1344"/>
      <c r="J137" s="1327"/>
      <c r="K137" s="1327"/>
      <c r="L137" s="1344"/>
      <c r="M137" s="1327"/>
      <c r="N137" s="1327"/>
      <c r="O137" s="1311"/>
      <c r="P137" s="1315"/>
      <c r="Q137" s="1315"/>
      <c r="R137" s="1331"/>
      <c r="S137" s="1310"/>
      <c r="T137" s="1310"/>
      <c r="U137" s="1310"/>
      <c r="V137" s="1311"/>
      <c r="X137" s="1316"/>
    </row>
    <row r="138" spans="1:26" s="1021" customFormat="1" ht="15.75">
      <c r="A138" s="1311"/>
      <c r="B138" s="1317" t="s">
        <v>1235</v>
      </c>
      <c r="C138" s="1318"/>
      <c r="D138" s="1319"/>
      <c r="E138" s="1314"/>
      <c r="F138" s="1345">
        <f>+ROUND(F82,0)+ROUND(F83,0)</f>
        <v>0</v>
      </c>
      <c r="G138" s="1346">
        <f>+ROUND(G82,0)+ROUND(G83,0)</f>
        <v>0</v>
      </c>
      <c r="H138" s="1322"/>
      <c r="I138" s="1347">
        <f>+ROUND(I82,0)+ROUND(I83,0)</f>
        <v>0</v>
      </c>
      <c r="J138" s="1348">
        <f>+ROUND(J82,0)+ROUND(J83,0)</f>
        <v>0</v>
      </c>
      <c r="K138" s="1325"/>
      <c r="L138" s="1349">
        <f>+ROUND(L82,0)+ROUND(L83,0)</f>
        <v>0</v>
      </c>
      <c r="M138" s="1327"/>
      <c r="N138" s="1350">
        <f>+ROUND(N82,0)+ROUND(N83,0)</f>
        <v>0</v>
      </c>
      <c r="O138" s="1311"/>
      <c r="P138" s="1351">
        <f>+ROUND(P82,0)+ROUND(P83,0)</f>
        <v>0</v>
      </c>
      <c r="Q138" s="1352">
        <f>+ROUND(Q82,0)+ROUND(Q83,0)</f>
        <v>0</v>
      </c>
      <c r="R138" s="1331"/>
      <c r="S138" s="1310"/>
      <c r="T138" s="1310"/>
      <c r="U138" s="1310"/>
      <c r="V138" s="1311"/>
      <c r="X138" s="1316"/>
    </row>
    <row r="139" spans="1:26" s="1021" customFormat="1" ht="16.5" thickBot="1">
      <c r="A139" s="1311"/>
      <c r="B139" s="1333" t="s">
        <v>1236</v>
      </c>
      <c r="C139" s="1334"/>
      <c r="D139" s="1335"/>
      <c r="E139" s="1314"/>
      <c r="F139" s="1353">
        <f>SUM(+ROUND(F82,0)+ROUND(F100,0)+ROUND(F119,0)+ROUND(F125,0)+ROUND(F127,0)+ROUND(F128,0))-ROUND(F129,0)</f>
        <v>0</v>
      </c>
      <c r="G139" s="1354">
        <f>SUM(+ROUND(G82,0)+ROUND(G100,0)+ROUND(G119,0)+ROUND(G125,0)+ROUND(G127,0)+ROUND(G128,0))-ROUND(G129,0)</f>
        <v>0</v>
      </c>
      <c r="H139" s="1322"/>
      <c r="I139" s="1355">
        <f>SUM(+ROUND(I82,0)+ROUND(I100,0)+ROUND(I119,0)+ROUND(I125,0)+ROUND(I127,0)+ROUND(I128,0))-ROUND(I129,0)</f>
        <v>0</v>
      </c>
      <c r="J139" s="1356">
        <f>SUM(+ROUND(J82,0)+ROUND(J100,0)+ROUND(J119,0)+ROUND(J125,0)+ROUND(J127,0)+ROUND(J128,0))-ROUND(J129,0)</f>
        <v>0</v>
      </c>
      <c r="K139" s="1325"/>
      <c r="L139" s="1357">
        <f>SUM(+ROUND(L82,0)+ROUND(L100,0)+ROUND(L119,0)+ROUND(L125,0)+ROUND(L127,0)+ROUND(L128,0))-ROUND(L129,0)</f>
        <v>0</v>
      </c>
      <c r="M139" s="1327"/>
      <c r="N139" s="1358">
        <f>SUM(+ROUND(N82,0)+ROUND(N100,0)+ROUND(N119,0)+ROUND(N125,0)+ROUND(N127,0)+ROUND(N128,0))-ROUND(N129,0)</f>
        <v>0</v>
      </c>
      <c r="O139" s="1311"/>
      <c r="P139" s="1359">
        <f>SUM(+ROUND(P82,0)+ROUND(P100,0)+ROUND(P119,0)+ROUND(P125,0)+ROUND(P127,0)+ROUND(P128,0))-ROUND(P129,0)</f>
        <v>0</v>
      </c>
      <c r="Q139" s="1360">
        <f>SUM(+ROUND(Q82,0)+ROUND(Q100,0)+ROUND(Q119,0)+ROUND(Q125,0)+ROUND(Q127,0)+ROUND(Q128,0))-ROUND(Q129,0)</f>
        <v>0</v>
      </c>
      <c r="R139" s="1331"/>
      <c r="S139" s="1310"/>
      <c r="T139" s="1310"/>
      <c r="U139" s="1310"/>
      <c r="V139" s="1311"/>
      <c r="X139" s="1316"/>
    </row>
    <row r="140" spans="1:26" s="1021" customFormat="1" ht="12.75">
      <c r="A140" s="1311"/>
      <c r="B140" s="1311"/>
      <c r="C140" s="1311"/>
      <c r="D140" s="1311"/>
      <c r="E140" s="1311"/>
      <c r="F140" s="1314"/>
      <c r="G140" s="1314"/>
      <c r="H140" s="1314"/>
      <c r="I140" s="1314"/>
      <c r="J140" s="1314"/>
      <c r="K140" s="1314"/>
      <c r="L140" s="1314"/>
      <c r="M140" s="1314"/>
      <c r="N140" s="1314"/>
      <c r="O140" s="1311"/>
      <c r="P140" s="1315"/>
      <c r="Q140" s="1315"/>
      <c r="R140" s="1331"/>
      <c r="S140" s="1310"/>
      <c r="T140" s="1310"/>
      <c r="U140" s="1310"/>
      <c r="V140" s="1311"/>
      <c r="X140" s="1316"/>
    </row>
    <row r="141" spans="1:26" s="1021" customFormat="1" ht="12.75">
      <c r="A141" s="1311"/>
      <c r="B141" s="1311"/>
      <c r="C141" s="1311"/>
      <c r="D141" s="1311"/>
      <c r="E141" s="1314"/>
      <c r="F141" s="1314"/>
      <c r="G141" s="1314"/>
      <c r="H141" s="1314"/>
      <c r="I141" s="1314"/>
      <c r="J141" s="1314"/>
      <c r="K141" s="1314"/>
      <c r="L141" s="1314"/>
      <c r="M141" s="1314"/>
      <c r="N141" s="1314"/>
      <c r="O141" s="1311"/>
      <c r="P141" s="1315"/>
      <c r="Q141" s="1315"/>
      <c r="R141" s="1331"/>
      <c r="S141" s="1310"/>
      <c r="T141" s="1310"/>
      <c r="U141" s="1310"/>
      <c r="V141" s="1311"/>
      <c r="X141" s="1316"/>
    </row>
    <row r="142" spans="1:26" s="1021" customFormat="1" ht="12.75">
      <c r="A142" s="1311"/>
      <c r="B142" s="1311"/>
      <c r="C142" s="1311"/>
      <c r="D142" s="1311"/>
      <c r="E142" s="1314"/>
      <c r="F142" s="1314"/>
      <c r="G142" s="1314"/>
      <c r="H142" s="1314"/>
      <c r="I142" s="1314"/>
      <c r="J142" s="1314"/>
      <c r="K142" s="1314"/>
      <c r="L142" s="1314"/>
      <c r="M142" s="1314"/>
      <c r="N142" s="1314"/>
      <c r="O142" s="1311"/>
      <c r="P142" s="1315"/>
      <c r="Q142" s="1315"/>
      <c r="R142" s="1331"/>
      <c r="S142" s="1310"/>
      <c r="T142" s="1310"/>
      <c r="U142" s="1310"/>
      <c r="V142" s="1311"/>
      <c r="X142" s="1316"/>
    </row>
    <row r="143" spans="1:26" s="1021" customFormat="1" ht="12.75">
      <c r="A143" s="1311"/>
      <c r="B143" s="1311"/>
      <c r="C143" s="1311"/>
      <c r="D143" s="1311"/>
      <c r="E143" s="1314"/>
      <c r="F143" s="1314"/>
      <c r="G143" s="1314"/>
      <c r="H143" s="1314"/>
      <c r="I143" s="1314"/>
      <c r="J143" s="1314"/>
      <c r="K143" s="1314"/>
      <c r="L143" s="1314"/>
      <c r="M143" s="1314"/>
      <c r="N143" s="1314"/>
      <c r="O143" s="1311"/>
      <c r="P143" s="1315"/>
      <c r="Q143" s="1315"/>
      <c r="R143" s="1331"/>
      <c r="S143" s="1310"/>
      <c r="T143" s="1310"/>
      <c r="U143" s="1310"/>
      <c r="V143" s="1311"/>
      <c r="X143" s="1316"/>
    </row>
    <row r="144" spans="1:26" s="1021" customFormat="1" ht="12.75">
      <c r="A144" s="1311"/>
      <c r="B144" s="1311"/>
      <c r="C144" s="1311"/>
      <c r="D144" s="1311"/>
      <c r="E144" s="1314"/>
      <c r="F144" s="1314"/>
      <c r="G144" s="1314"/>
      <c r="H144" s="1314"/>
      <c r="I144" s="1314"/>
      <c r="J144" s="1314"/>
      <c r="K144" s="1314"/>
      <c r="L144" s="1314"/>
      <c r="M144" s="1314"/>
      <c r="N144" s="1314"/>
      <c r="O144" s="1311"/>
      <c r="P144" s="1315"/>
      <c r="Q144" s="1315"/>
      <c r="R144" s="1331"/>
      <c r="S144" s="1310"/>
      <c r="T144" s="1310"/>
      <c r="U144" s="1310"/>
      <c r="V144" s="1311"/>
      <c r="X144" s="1316"/>
    </row>
    <row r="145" spans="1:24" s="1021" customFormat="1" ht="12.75">
      <c r="A145" s="1311"/>
      <c r="B145" s="1311"/>
      <c r="C145" s="1311"/>
      <c r="D145" s="1311"/>
      <c r="E145" s="1314"/>
      <c r="F145" s="1314"/>
      <c r="G145" s="1314"/>
      <c r="H145" s="1314"/>
      <c r="I145" s="1314"/>
      <c r="J145" s="1314"/>
      <c r="K145" s="1314"/>
      <c r="L145" s="1314"/>
      <c r="M145" s="1314"/>
      <c r="N145" s="1314"/>
      <c r="O145" s="1311"/>
      <c r="P145" s="1315"/>
      <c r="Q145" s="1315"/>
      <c r="R145" s="1331"/>
      <c r="S145" s="1310"/>
      <c r="T145" s="1310"/>
      <c r="U145" s="1310"/>
      <c r="V145" s="1311"/>
      <c r="X145" s="1316"/>
    </row>
    <row r="146" spans="1:24" s="1021" customFormat="1" ht="12.75">
      <c r="A146" s="1311"/>
      <c r="B146" s="1311"/>
      <c r="C146" s="1311"/>
      <c r="D146" s="1311"/>
      <c r="E146" s="1314"/>
      <c r="F146" s="1314"/>
      <c r="G146" s="1314"/>
      <c r="H146" s="1314"/>
      <c r="I146" s="1314"/>
      <c r="J146" s="1314"/>
      <c r="K146" s="1314"/>
      <c r="L146" s="1314"/>
      <c r="M146" s="1314"/>
      <c r="N146" s="1314"/>
      <c r="O146" s="1311"/>
      <c r="P146" s="1315"/>
      <c r="Q146" s="1315"/>
      <c r="R146" s="1331"/>
      <c r="S146" s="1310"/>
      <c r="T146" s="1310"/>
      <c r="U146" s="1310"/>
      <c r="V146" s="1311"/>
      <c r="X146" s="1316"/>
    </row>
    <row r="147" spans="1:24" s="1021" customFormat="1" ht="12.75">
      <c r="A147" s="1311"/>
      <c r="B147" s="1311"/>
      <c r="C147" s="1311"/>
      <c r="D147" s="1311"/>
      <c r="E147" s="1314"/>
      <c r="F147" s="1314"/>
      <c r="G147" s="1314"/>
      <c r="H147" s="1314"/>
      <c r="I147" s="1314"/>
      <c r="J147" s="1314"/>
      <c r="K147" s="1314"/>
      <c r="L147" s="1314"/>
      <c r="M147" s="1314"/>
      <c r="N147" s="1314"/>
      <c r="O147" s="1311"/>
      <c r="P147" s="1315"/>
      <c r="Q147" s="1315"/>
      <c r="R147" s="1331"/>
      <c r="S147" s="1310"/>
      <c r="T147" s="1310"/>
      <c r="U147" s="1310"/>
      <c r="V147" s="1311"/>
      <c r="X147" s="1316"/>
    </row>
    <row r="148" spans="1:24" s="1021" customFormat="1" ht="12.75">
      <c r="A148" s="1311"/>
      <c r="B148" s="1311"/>
      <c r="C148" s="1311"/>
      <c r="D148" s="1311"/>
      <c r="E148" s="1314"/>
      <c r="F148" s="1314"/>
      <c r="G148" s="1314"/>
      <c r="H148" s="1314"/>
      <c r="I148" s="1314"/>
      <c r="J148" s="1314"/>
      <c r="K148" s="1314"/>
      <c r="L148" s="1314"/>
      <c r="M148" s="1314"/>
      <c r="N148" s="1314"/>
      <c r="O148" s="1311"/>
      <c r="P148" s="1315"/>
      <c r="Q148" s="1315"/>
      <c r="R148" s="1331"/>
      <c r="S148" s="1310"/>
      <c r="T148" s="1310"/>
      <c r="U148" s="1310"/>
      <c r="V148" s="1311"/>
      <c r="X148" s="1316"/>
    </row>
    <row r="149" spans="1:24" s="1021" customFormat="1" ht="12.75">
      <c r="A149" s="1311"/>
      <c r="B149" s="1311"/>
      <c r="C149" s="1311"/>
      <c r="D149" s="1311"/>
      <c r="E149" s="1314"/>
      <c r="F149" s="1314"/>
      <c r="G149" s="1314"/>
      <c r="H149" s="1314"/>
      <c r="I149" s="1314"/>
      <c r="J149" s="1314"/>
      <c r="K149" s="1314"/>
      <c r="L149" s="1314"/>
      <c r="M149" s="1314"/>
      <c r="N149" s="1314"/>
      <c r="O149" s="1311"/>
      <c r="P149" s="1315"/>
      <c r="Q149" s="1315"/>
      <c r="R149" s="1331"/>
      <c r="S149" s="1310"/>
      <c r="T149" s="1310"/>
      <c r="U149" s="1310"/>
      <c r="V149" s="1311"/>
      <c r="X149" s="1316"/>
    </row>
    <row r="150" spans="1:24" s="1021" customFormat="1" ht="12.75">
      <c r="A150" s="1311"/>
      <c r="B150" s="1311"/>
      <c r="C150" s="1311"/>
      <c r="D150" s="1311"/>
      <c r="E150" s="1314"/>
      <c r="F150" s="1314"/>
      <c r="G150" s="1314"/>
      <c r="H150" s="1314"/>
      <c r="I150" s="1314"/>
      <c r="J150" s="1314"/>
      <c r="K150" s="1314"/>
      <c r="L150" s="1314"/>
      <c r="M150" s="1314"/>
      <c r="N150" s="1314"/>
      <c r="O150" s="1311"/>
      <c r="P150" s="1315"/>
      <c r="Q150" s="1315"/>
      <c r="R150" s="1331"/>
      <c r="S150" s="1310"/>
      <c r="T150" s="1310"/>
      <c r="U150" s="1310"/>
      <c r="V150" s="1311"/>
      <c r="X150" s="1316"/>
    </row>
    <row r="151" spans="1:24" s="1021" customFormat="1" ht="12.75">
      <c r="A151" s="1311"/>
      <c r="B151" s="1311"/>
      <c r="C151" s="1311"/>
      <c r="D151" s="1311"/>
      <c r="E151" s="1314"/>
      <c r="F151" s="1314"/>
      <c r="G151" s="1314"/>
      <c r="H151" s="1314"/>
      <c r="I151" s="1314"/>
      <c r="J151" s="1314"/>
      <c r="K151" s="1314"/>
      <c r="L151" s="1314"/>
      <c r="M151" s="1314"/>
      <c r="N151" s="1314"/>
      <c r="O151" s="1311"/>
      <c r="P151" s="1315"/>
      <c r="Q151" s="1315"/>
      <c r="R151" s="1331"/>
      <c r="S151" s="1310"/>
      <c r="T151" s="1310"/>
      <c r="U151" s="1310"/>
      <c r="V151" s="1311"/>
      <c r="X151" s="1316"/>
    </row>
    <row r="152" spans="1:24" s="1021" customFormat="1" ht="12.75">
      <c r="A152" s="1311"/>
      <c r="B152" s="1311"/>
      <c r="C152" s="1311"/>
      <c r="D152" s="1311"/>
      <c r="E152" s="1314"/>
      <c r="F152" s="1314"/>
      <c r="G152" s="1314"/>
      <c r="H152" s="1314"/>
      <c r="I152" s="1314"/>
      <c r="J152" s="1314"/>
      <c r="K152" s="1314"/>
      <c r="L152" s="1314"/>
      <c r="M152" s="1314"/>
      <c r="N152" s="1314"/>
      <c r="O152" s="1311"/>
      <c r="P152" s="1315"/>
      <c r="Q152" s="1315"/>
      <c r="R152" s="1331"/>
      <c r="S152" s="1310"/>
      <c r="T152" s="1310"/>
      <c r="U152" s="1310"/>
      <c r="V152" s="1311"/>
      <c r="X152" s="1316"/>
    </row>
    <row r="153" spans="1:24" s="1021" customFormat="1" ht="12.75">
      <c r="A153" s="1311"/>
      <c r="B153" s="1311"/>
      <c r="C153" s="1311"/>
      <c r="D153" s="1311"/>
      <c r="E153" s="1314"/>
      <c r="F153" s="1314"/>
      <c r="G153" s="1314"/>
      <c r="H153" s="1314"/>
      <c r="I153" s="1314"/>
      <c r="J153" s="1314"/>
      <c r="K153" s="1314"/>
      <c r="L153" s="1314"/>
      <c r="M153" s="1314"/>
      <c r="N153" s="1314"/>
      <c r="O153" s="1311"/>
      <c r="P153" s="1315"/>
      <c r="Q153" s="1315"/>
      <c r="R153" s="1331"/>
      <c r="S153" s="1310"/>
      <c r="T153" s="1310"/>
      <c r="U153" s="1310"/>
      <c r="V153" s="1311"/>
      <c r="X153" s="1316"/>
    </row>
    <row r="154" spans="1:24" s="1021" customFormat="1" ht="12.75">
      <c r="A154" s="1311"/>
      <c r="B154" s="1311"/>
      <c r="C154" s="1311"/>
      <c r="D154" s="1311"/>
      <c r="E154" s="1314"/>
      <c r="F154" s="1314"/>
      <c r="G154" s="1314"/>
      <c r="H154" s="1314"/>
      <c r="I154" s="1314"/>
      <c r="J154" s="1314"/>
      <c r="K154" s="1314"/>
      <c r="L154" s="1314"/>
      <c r="M154" s="1314"/>
      <c r="N154" s="1314"/>
      <c r="O154" s="1311"/>
      <c r="P154" s="1315"/>
      <c r="Q154" s="1315"/>
      <c r="R154" s="1331"/>
      <c r="S154" s="1310"/>
      <c r="T154" s="1310"/>
      <c r="U154" s="1310"/>
      <c r="V154" s="1311"/>
      <c r="X154" s="1316"/>
    </row>
    <row r="155" spans="1:24" s="1021" customFormat="1" ht="12.75">
      <c r="A155" s="1311"/>
      <c r="B155" s="1311"/>
      <c r="C155" s="1311"/>
      <c r="D155" s="1311"/>
      <c r="E155" s="1314"/>
      <c r="F155" s="1314"/>
      <c r="G155" s="1314"/>
      <c r="H155" s="1314"/>
      <c r="I155" s="1314"/>
      <c r="J155" s="1314"/>
      <c r="K155" s="1314"/>
      <c r="L155" s="1314"/>
      <c r="M155" s="1314"/>
      <c r="N155" s="1314"/>
      <c r="O155" s="1311"/>
      <c r="P155" s="1315"/>
      <c r="Q155" s="1315"/>
      <c r="R155" s="1331"/>
      <c r="S155" s="1310"/>
      <c r="T155" s="1310"/>
      <c r="U155" s="1310"/>
      <c r="V155" s="1311"/>
      <c r="X155" s="1316"/>
    </row>
    <row r="156" spans="1:24" s="1021" customFormat="1" ht="12.75">
      <c r="A156" s="1311"/>
      <c r="B156" s="1311"/>
      <c r="C156" s="1311"/>
      <c r="D156" s="1311"/>
      <c r="E156" s="1314"/>
      <c r="F156" s="1314"/>
      <c r="G156" s="1314"/>
      <c r="H156" s="1314"/>
      <c r="I156" s="1314"/>
      <c r="J156" s="1314"/>
      <c r="K156" s="1314"/>
      <c r="L156" s="1314"/>
      <c r="M156" s="1314"/>
      <c r="N156" s="1314"/>
      <c r="O156" s="1311"/>
      <c r="P156" s="1315"/>
      <c r="Q156" s="1315"/>
      <c r="R156" s="1331"/>
      <c r="S156" s="1310"/>
      <c r="T156" s="1310"/>
      <c r="U156" s="1310"/>
      <c r="V156" s="1311"/>
      <c r="X156" s="1316"/>
    </row>
    <row r="157" spans="1:24" s="1021" customFormat="1" ht="12.75">
      <c r="A157" s="1311"/>
      <c r="B157" s="1311"/>
      <c r="C157" s="1311"/>
      <c r="D157" s="1311"/>
      <c r="E157" s="1314"/>
      <c r="F157" s="1314"/>
      <c r="G157" s="1314"/>
      <c r="H157" s="1314"/>
      <c r="I157" s="1314"/>
      <c r="J157" s="1314"/>
      <c r="K157" s="1314"/>
      <c r="L157" s="1314"/>
      <c r="M157" s="1314"/>
      <c r="N157" s="1314"/>
      <c r="O157" s="1311"/>
      <c r="P157" s="1315"/>
      <c r="Q157" s="1315"/>
      <c r="R157" s="1331"/>
      <c r="S157" s="1310"/>
      <c r="T157" s="1310"/>
      <c r="U157" s="1310"/>
      <c r="V157" s="1311"/>
      <c r="X157" s="1316"/>
    </row>
    <row r="158" spans="1:24" s="1021" customFormat="1" ht="12.75">
      <c r="A158" s="1311"/>
      <c r="B158" s="1311"/>
      <c r="C158" s="1311"/>
      <c r="D158" s="1311"/>
      <c r="E158" s="1314"/>
      <c r="F158" s="1314"/>
      <c r="G158" s="1314"/>
      <c r="H158" s="1314"/>
      <c r="I158" s="1314"/>
      <c r="J158" s="1314"/>
      <c r="K158" s="1314"/>
      <c r="L158" s="1314"/>
      <c r="M158" s="1314"/>
      <c r="N158" s="1314"/>
      <c r="O158" s="1311"/>
      <c r="P158" s="1315"/>
      <c r="Q158" s="1315"/>
      <c r="R158" s="1331"/>
      <c r="S158" s="1310"/>
      <c r="T158" s="1310"/>
      <c r="U158" s="1310"/>
      <c r="V158" s="1311"/>
      <c r="X158" s="1316"/>
    </row>
    <row r="159" spans="1:24" s="1021" customFormat="1" ht="12.75">
      <c r="A159" s="1311"/>
      <c r="B159" s="1311"/>
      <c r="C159" s="1311"/>
      <c r="D159" s="1311"/>
      <c r="E159" s="1314"/>
      <c r="F159" s="1314"/>
      <c r="G159" s="1314"/>
      <c r="H159" s="1314"/>
      <c r="I159" s="1314"/>
      <c r="J159" s="1314"/>
      <c r="K159" s="1314"/>
      <c r="L159" s="1314"/>
      <c r="M159" s="1314"/>
      <c r="N159" s="1314"/>
      <c r="O159" s="1311"/>
      <c r="P159" s="1315"/>
      <c r="Q159" s="1315"/>
      <c r="R159" s="1331"/>
      <c r="S159" s="1310"/>
      <c r="T159" s="1310"/>
      <c r="U159" s="1310"/>
      <c r="V159" s="1311"/>
      <c r="X159" s="1316"/>
    </row>
    <row r="160" spans="1:24" s="1021" customFormat="1" ht="12.75">
      <c r="A160" s="1311"/>
      <c r="B160" s="1311"/>
      <c r="C160" s="1311"/>
      <c r="D160" s="1311"/>
      <c r="E160" s="1314"/>
      <c r="F160" s="1314"/>
      <c r="G160" s="1314"/>
      <c r="H160" s="1314"/>
      <c r="I160" s="1314"/>
      <c r="J160" s="1314"/>
      <c r="K160" s="1314"/>
      <c r="L160" s="1314"/>
      <c r="M160" s="1314"/>
      <c r="N160" s="1314"/>
      <c r="O160" s="1311"/>
      <c r="P160" s="1315"/>
      <c r="Q160" s="1315"/>
      <c r="R160" s="1331"/>
      <c r="S160" s="1310"/>
      <c r="T160" s="1310"/>
      <c r="U160" s="1310"/>
      <c r="V160" s="1311"/>
      <c r="X160" s="1316"/>
    </row>
    <row r="161" spans="1:24" s="1021" customFormat="1" ht="12.75">
      <c r="A161" s="1311"/>
      <c r="B161" s="1311"/>
      <c r="C161" s="1311"/>
      <c r="D161" s="1311"/>
      <c r="E161" s="1314"/>
      <c r="F161" s="1314"/>
      <c r="G161" s="1314"/>
      <c r="H161" s="1314"/>
      <c r="I161" s="1314"/>
      <c r="J161" s="1314"/>
      <c r="K161" s="1314"/>
      <c r="L161" s="1314"/>
      <c r="M161" s="1314"/>
      <c r="N161" s="1314"/>
      <c r="O161" s="1311"/>
      <c r="P161" s="1315"/>
      <c r="Q161" s="1315"/>
      <c r="R161" s="1331"/>
      <c r="S161" s="1310"/>
      <c r="T161" s="1310"/>
      <c r="U161" s="1310"/>
      <c r="V161" s="1311"/>
      <c r="X161" s="1316"/>
    </row>
    <row r="162" spans="1:24" s="1021" customFormat="1" ht="12.75">
      <c r="A162" s="1311"/>
      <c r="B162" s="1311"/>
      <c r="C162" s="1311"/>
      <c r="D162" s="1311"/>
      <c r="E162" s="1314"/>
      <c r="F162" s="1314"/>
      <c r="G162" s="1314"/>
      <c r="H162" s="1314"/>
      <c r="I162" s="1314"/>
      <c r="J162" s="1314"/>
      <c r="K162" s="1314"/>
      <c r="L162" s="1314"/>
      <c r="M162" s="1314"/>
      <c r="N162" s="1314"/>
      <c r="O162" s="1311"/>
      <c r="P162" s="1315"/>
      <c r="Q162" s="1315"/>
      <c r="R162" s="1331"/>
      <c r="S162" s="1310"/>
      <c r="T162" s="1310"/>
      <c r="U162" s="1310"/>
      <c r="V162" s="1311"/>
      <c r="X162" s="1316"/>
    </row>
    <row r="163" spans="1:24" s="1021" customFormat="1" ht="12.75">
      <c r="A163" s="1311"/>
      <c r="B163" s="1311"/>
      <c r="C163" s="1311"/>
      <c r="D163" s="1311"/>
      <c r="E163" s="1314"/>
      <c r="F163" s="1314"/>
      <c r="G163" s="1314"/>
      <c r="H163" s="1314"/>
      <c r="I163" s="1314"/>
      <c r="J163" s="1314"/>
      <c r="K163" s="1314"/>
      <c r="L163" s="1314"/>
      <c r="M163" s="1314"/>
      <c r="N163" s="1314"/>
      <c r="O163" s="1311"/>
      <c r="P163" s="1315"/>
      <c r="Q163" s="1315"/>
      <c r="R163" s="1331"/>
      <c r="S163" s="1310"/>
      <c r="T163" s="1310"/>
      <c r="U163" s="1310"/>
      <c r="V163" s="1311"/>
      <c r="X163" s="1316"/>
    </row>
    <row r="164" spans="1:24" s="1021" customFormat="1" ht="12.75">
      <c r="A164" s="1311"/>
      <c r="B164" s="1311"/>
      <c r="C164" s="1311"/>
      <c r="D164" s="1311"/>
      <c r="E164" s="1314"/>
      <c r="F164" s="1314"/>
      <c r="G164" s="1314"/>
      <c r="H164" s="1314"/>
      <c r="I164" s="1314"/>
      <c r="J164" s="1314"/>
      <c r="K164" s="1314"/>
      <c r="L164" s="1314"/>
      <c r="M164" s="1314"/>
      <c r="N164" s="1314"/>
      <c r="O164" s="1311"/>
      <c r="P164" s="1315"/>
      <c r="Q164" s="1315"/>
      <c r="R164" s="1331"/>
      <c r="S164" s="1310"/>
      <c r="T164" s="1310"/>
      <c r="U164" s="1310"/>
      <c r="V164" s="1311"/>
      <c r="X164" s="1316"/>
    </row>
    <row r="165" spans="1:24" s="1021" customFormat="1" ht="12.75">
      <c r="A165" s="1311"/>
      <c r="B165" s="1311"/>
      <c r="C165" s="1311"/>
      <c r="D165" s="1311"/>
      <c r="E165" s="1314"/>
      <c r="F165" s="1314"/>
      <c r="G165" s="1314"/>
      <c r="H165" s="1314"/>
      <c r="I165" s="1314"/>
      <c r="J165" s="1314"/>
      <c r="K165" s="1314"/>
      <c r="L165" s="1314"/>
      <c r="M165" s="1314"/>
      <c r="N165" s="1314"/>
      <c r="O165" s="1311"/>
      <c r="P165" s="1315"/>
      <c r="Q165" s="1315"/>
      <c r="R165" s="1331"/>
      <c r="S165" s="1310"/>
      <c r="T165" s="1310"/>
      <c r="U165" s="1310"/>
      <c r="V165" s="1311"/>
      <c r="X165" s="1316"/>
    </row>
    <row r="166" spans="1:24" s="1021" customFormat="1" ht="12.75">
      <c r="A166" s="1311"/>
      <c r="B166" s="1311"/>
      <c r="C166" s="1311"/>
      <c r="D166" s="1311"/>
      <c r="E166" s="1314"/>
      <c r="F166" s="1314"/>
      <c r="G166" s="1314"/>
      <c r="H166" s="1314"/>
      <c r="I166" s="1314"/>
      <c r="J166" s="1314"/>
      <c r="K166" s="1314"/>
      <c r="L166" s="1314"/>
      <c r="M166" s="1314"/>
      <c r="N166" s="1314"/>
      <c r="O166" s="1311"/>
      <c r="P166" s="1315"/>
      <c r="Q166" s="1315"/>
      <c r="R166" s="1331"/>
      <c r="S166" s="1310"/>
      <c r="T166" s="1310"/>
      <c r="U166" s="1310"/>
      <c r="V166" s="1311"/>
      <c r="X166" s="1316"/>
    </row>
    <row r="167" spans="1:24" s="1021" customFormat="1" ht="12.75">
      <c r="A167" s="1311"/>
      <c r="B167" s="1311"/>
      <c r="C167" s="1311"/>
      <c r="D167" s="1311"/>
      <c r="E167" s="1314"/>
      <c r="F167" s="1314"/>
      <c r="G167" s="1314"/>
      <c r="H167" s="1314"/>
      <c r="I167" s="1314"/>
      <c r="J167" s="1314"/>
      <c r="K167" s="1314"/>
      <c r="L167" s="1314"/>
      <c r="M167" s="1314"/>
      <c r="N167" s="1314"/>
      <c r="O167" s="1311"/>
      <c r="P167" s="1315"/>
      <c r="Q167" s="1315"/>
      <c r="R167" s="1331"/>
      <c r="S167" s="1310"/>
      <c r="T167" s="1310"/>
      <c r="U167" s="1310"/>
      <c r="V167" s="1311"/>
      <c r="X167" s="1316"/>
    </row>
    <row r="168" spans="1:24" s="1021" customFormat="1" ht="12.75">
      <c r="A168" s="1311"/>
      <c r="B168" s="1311"/>
      <c r="C168" s="1311"/>
      <c r="D168" s="1311"/>
      <c r="E168" s="1314"/>
      <c r="F168" s="1314"/>
      <c r="G168" s="1314"/>
      <c r="H168" s="1314"/>
      <c r="I168" s="1314"/>
      <c r="J168" s="1314"/>
      <c r="K168" s="1314"/>
      <c r="L168" s="1314"/>
      <c r="M168" s="1314"/>
      <c r="N168" s="1314"/>
      <c r="O168" s="1311"/>
      <c r="P168" s="1315"/>
      <c r="Q168" s="1315"/>
      <c r="R168" s="1331"/>
      <c r="S168" s="1310"/>
      <c r="T168" s="1310"/>
      <c r="U168" s="1310"/>
      <c r="V168" s="1311"/>
      <c r="X168" s="1316"/>
    </row>
    <row r="169" spans="1:24" s="1021" customFormat="1" ht="12.75">
      <c r="A169" s="1311"/>
      <c r="B169" s="1311"/>
      <c r="C169" s="1311"/>
      <c r="D169" s="1311"/>
      <c r="E169" s="1314"/>
      <c r="F169" s="1314"/>
      <c r="G169" s="1314"/>
      <c r="H169" s="1314"/>
      <c r="I169" s="1314"/>
      <c r="J169" s="1314"/>
      <c r="K169" s="1314"/>
      <c r="L169" s="1314"/>
      <c r="M169" s="1314"/>
      <c r="N169" s="1314"/>
      <c r="O169" s="1311"/>
      <c r="P169" s="1315"/>
      <c r="Q169" s="1315"/>
      <c r="R169" s="1331"/>
      <c r="S169" s="1310"/>
      <c r="T169" s="1310"/>
      <c r="U169" s="1310"/>
      <c r="V169" s="1311"/>
      <c r="X169" s="1316"/>
    </row>
    <row r="170" spans="1:24" s="1021" customFormat="1" ht="12.75">
      <c r="A170" s="1311"/>
      <c r="B170" s="1311"/>
      <c r="C170" s="1311"/>
      <c r="D170" s="1311"/>
      <c r="E170" s="1314"/>
      <c r="F170" s="1314"/>
      <c r="G170" s="1314"/>
      <c r="H170" s="1314"/>
      <c r="I170" s="1314"/>
      <c r="J170" s="1314"/>
      <c r="K170" s="1314"/>
      <c r="L170" s="1314"/>
      <c r="M170" s="1314"/>
      <c r="N170" s="1314"/>
      <c r="O170" s="1311"/>
      <c r="P170" s="1315"/>
      <c r="Q170" s="1315"/>
      <c r="R170" s="1331"/>
      <c r="S170" s="1310"/>
      <c r="T170" s="1310"/>
      <c r="U170" s="1310"/>
      <c r="V170" s="1311"/>
      <c r="X170" s="1316"/>
    </row>
    <row r="171" spans="1:24" s="1021" customFormat="1" ht="12.75">
      <c r="A171" s="1311"/>
      <c r="B171" s="1311"/>
      <c r="C171" s="1311"/>
      <c r="D171" s="1311"/>
      <c r="E171" s="1314"/>
      <c r="F171" s="1314"/>
      <c r="G171" s="1314"/>
      <c r="H171" s="1314"/>
      <c r="I171" s="1314"/>
      <c r="J171" s="1314"/>
      <c r="K171" s="1314"/>
      <c r="L171" s="1314"/>
      <c r="M171" s="1314"/>
      <c r="N171" s="1314"/>
      <c r="O171" s="1311"/>
      <c r="P171" s="1315"/>
      <c r="Q171" s="1315"/>
      <c r="R171" s="1331"/>
      <c r="S171" s="1310"/>
      <c r="T171" s="1310"/>
      <c r="U171" s="1310"/>
      <c r="V171" s="1311"/>
      <c r="X171" s="1316"/>
    </row>
    <row r="172" spans="1:24" s="1021" customFormat="1" ht="12.75">
      <c r="A172" s="1311"/>
      <c r="B172" s="1311"/>
      <c r="C172" s="1311"/>
      <c r="D172" s="1311"/>
      <c r="E172" s="1314"/>
      <c r="F172" s="1314"/>
      <c r="G172" s="1314"/>
      <c r="H172" s="1314"/>
      <c r="I172" s="1314"/>
      <c r="J172" s="1314"/>
      <c r="K172" s="1314"/>
      <c r="L172" s="1314"/>
      <c r="M172" s="1314"/>
      <c r="N172" s="1314"/>
      <c r="O172" s="1311"/>
      <c r="P172" s="1315"/>
      <c r="Q172" s="1315"/>
      <c r="R172" s="1331"/>
      <c r="S172" s="1310"/>
      <c r="T172" s="1310"/>
      <c r="U172" s="1310"/>
      <c r="V172" s="1311"/>
      <c r="X172" s="1316"/>
    </row>
    <row r="173" spans="1:24" s="1021" customFormat="1" ht="12.75">
      <c r="A173" s="1311"/>
      <c r="B173" s="1311"/>
      <c r="C173" s="1311"/>
      <c r="D173" s="1311"/>
      <c r="E173" s="1314"/>
      <c r="F173" s="1314"/>
      <c r="G173" s="1314"/>
      <c r="H173" s="1314"/>
      <c r="I173" s="1314"/>
      <c r="J173" s="1314"/>
      <c r="K173" s="1314"/>
      <c r="L173" s="1314"/>
      <c r="M173" s="1314"/>
      <c r="N173" s="1314"/>
      <c r="O173" s="1311"/>
      <c r="P173" s="1315"/>
      <c r="Q173" s="1315"/>
      <c r="R173" s="1331"/>
      <c r="S173" s="1310"/>
      <c r="T173" s="1310"/>
      <c r="U173" s="1310"/>
      <c r="V173" s="1311"/>
      <c r="X173" s="1316"/>
    </row>
    <row r="174" spans="1:24" s="1021" customFormat="1" ht="12.75">
      <c r="A174" s="1311"/>
      <c r="B174" s="1311"/>
      <c r="C174" s="1311"/>
      <c r="D174" s="1311"/>
      <c r="E174" s="1314"/>
      <c r="F174" s="1314"/>
      <c r="G174" s="1314"/>
      <c r="H174" s="1314"/>
      <c r="I174" s="1314"/>
      <c r="J174" s="1314"/>
      <c r="K174" s="1314"/>
      <c r="L174" s="1314"/>
      <c r="M174" s="1314"/>
      <c r="N174" s="1314"/>
      <c r="O174" s="1311"/>
      <c r="P174" s="1315"/>
      <c r="Q174" s="1315"/>
      <c r="R174" s="1331"/>
      <c r="S174" s="1310"/>
      <c r="T174" s="1310"/>
      <c r="U174" s="1310"/>
      <c r="V174" s="1311"/>
      <c r="X174" s="1316"/>
    </row>
    <row r="175" spans="1:24" s="1021" customFormat="1" ht="12.75">
      <c r="A175" s="1311"/>
      <c r="B175" s="1311"/>
      <c r="C175" s="1311"/>
      <c r="D175" s="1311"/>
      <c r="E175" s="1314"/>
      <c r="F175" s="1314"/>
      <c r="G175" s="1314"/>
      <c r="H175" s="1314"/>
      <c r="I175" s="1314"/>
      <c r="J175" s="1314"/>
      <c r="K175" s="1314"/>
      <c r="L175" s="1314"/>
      <c r="M175" s="1314"/>
      <c r="N175" s="1314"/>
      <c r="O175" s="1311"/>
      <c r="P175" s="1315"/>
      <c r="Q175" s="1315"/>
      <c r="R175" s="1331"/>
      <c r="S175" s="1310"/>
      <c r="T175" s="1310"/>
      <c r="U175" s="1310"/>
      <c r="V175" s="1311"/>
      <c r="X175" s="1316"/>
    </row>
    <row r="176" spans="1:24" s="1021" customFormat="1" ht="12.75">
      <c r="A176" s="1311"/>
      <c r="B176" s="1311"/>
      <c r="C176" s="1311"/>
      <c r="D176" s="1311"/>
      <c r="E176" s="1314"/>
      <c r="F176" s="1314"/>
      <c r="G176" s="1314"/>
      <c r="H176" s="1314"/>
      <c r="I176" s="1314"/>
      <c r="J176" s="1314"/>
      <c r="K176" s="1314"/>
      <c r="L176" s="1314"/>
      <c r="M176" s="1314"/>
      <c r="N176" s="1314"/>
      <c r="O176" s="1311"/>
      <c r="P176" s="1315"/>
      <c r="Q176" s="1315"/>
      <c r="R176" s="1331"/>
      <c r="S176" s="1310"/>
      <c r="T176" s="1310"/>
      <c r="U176" s="1310"/>
      <c r="V176" s="1311"/>
      <c r="X176" s="1316"/>
    </row>
    <row r="177" spans="1:24" s="1021" customFormat="1" ht="12.75">
      <c r="A177" s="1311"/>
      <c r="B177" s="1311"/>
      <c r="C177" s="1311"/>
      <c r="D177" s="1311"/>
      <c r="E177" s="1314"/>
      <c r="F177" s="1314"/>
      <c r="G177" s="1314"/>
      <c r="H177" s="1314"/>
      <c r="I177" s="1314"/>
      <c r="J177" s="1314"/>
      <c r="K177" s="1314"/>
      <c r="L177" s="1314"/>
      <c r="M177" s="1314"/>
      <c r="N177" s="1314"/>
      <c r="O177" s="1311"/>
      <c r="P177" s="1315"/>
      <c r="Q177" s="1315"/>
      <c r="R177" s="1331"/>
      <c r="S177" s="1310"/>
      <c r="T177" s="1310"/>
      <c r="U177" s="1310"/>
      <c r="V177" s="1311"/>
      <c r="X177" s="1316"/>
    </row>
    <row r="178" spans="1:24" s="1021" customFormat="1" ht="12.75">
      <c r="A178" s="1311"/>
      <c r="B178" s="1311"/>
      <c r="C178" s="1311"/>
      <c r="D178" s="1311"/>
      <c r="E178" s="1314"/>
      <c r="F178" s="1314"/>
      <c r="G178" s="1314"/>
      <c r="H178" s="1314"/>
      <c r="I178" s="1314"/>
      <c r="J178" s="1314"/>
      <c r="K178" s="1314"/>
      <c r="L178" s="1314"/>
      <c r="M178" s="1314"/>
      <c r="N178" s="1314"/>
      <c r="O178" s="1311"/>
      <c r="P178" s="1315"/>
      <c r="Q178" s="1315"/>
      <c r="R178" s="1331"/>
      <c r="S178" s="1310"/>
      <c r="T178" s="1310"/>
      <c r="U178" s="1310"/>
      <c r="V178" s="1311"/>
      <c r="X178" s="1316"/>
    </row>
    <row r="179" spans="1:24" s="1021" customFormat="1" ht="12.75">
      <c r="A179" s="1311"/>
      <c r="B179" s="1311"/>
      <c r="C179" s="1311"/>
      <c r="D179" s="1311"/>
      <c r="E179" s="1314"/>
      <c r="F179" s="1314"/>
      <c r="G179" s="1314"/>
      <c r="H179" s="1314"/>
      <c r="I179" s="1314"/>
      <c r="J179" s="1314"/>
      <c r="K179" s="1314"/>
      <c r="L179" s="1314"/>
      <c r="M179" s="1314"/>
      <c r="N179" s="1314"/>
      <c r="O179" s="1311"/>
      <c r="P179" s="1315"/>
      <c r="Q179" s="1315"/>
      <c r="R179" s="1331"/>
      <c r="S179" s="1310"/>
      <c r="T179" s="1310"/>
      <c r="U179" s="1310"/>
      <c r="V179" s="1311"/>
      <c r="X179" s="1316"/>
    </row>
    <row r="180" spans="1:24" s="1021" customFormat="1" ht="12.75">
      <c r="A180" s="1311"/>
      <c r="B180" s="1311"/>
      <c r="C180" s="1311"/>
      <c r="D180" s="1311"/>
      <c r="E180" s="1314"/>
      <c r="F180" s="1314"/>
      <c r="G180" s="1314"/>
      <c r="H180" s="1314"/>
      <c r="I180" s="1314"/>
      <c r="J180" s="1314"/>
      <c r="K180" s="1314"/>
      <c r="L180" s="1314"/>
      <c r="M180" s="1314"/>
      <c r="N180" s="1314"/>
      <c r="O180" s="1311"/>
      <c r="P180" s="1315"/>
      <c r="Q180" s="1315"/>
      <c r="R180" s="1331"/>
      <c r="S180" s="1310"/>
      <c r="T180" s="1310"/>
      <c r="U180" s="1310"/>
      <c r="V180" s="1311"/>
      <c r="X180" s="1316"/>
    </row>
    <row r="181" spans="1:24" s="1021" customFormat="1" ht="12.75">
      <c r="A181" s="1311"/>
      <c r="B181" s="1311"/>
      <c r="C181" s="1311"/>
      <c r="D181" s="1311"/>
      <c r="E181" s="1314"/>
      <c r="F181" s="1314"/>
      <c r="G181" s="1314"/>
      <c r="H181" s="1314"/>
      <c r="I181" s="1314"/>
      <c r="J181" s="1314"/>
      <c r="K181" s="1314"/>
      <c r="L181" s="1314"/>
      <c r="M181" s="1314"/>
      <c r="N181" s="1314"/>
      <c r="O181" s="1311"/>
      <c r="P181" s="1315"/>
      <c r="Q181" s="1315"/>
      <c r="R181" s="1331"/>
      <c r="S181" s="1310"/>
      <c r="T181" s="1310"/>
      <c r="U181" s="1310"/>
      <c r="V181" s="1311"/>
      <c r="X181" s="1316"/>
    </row>
    <row r="182" spans="1:24" s="1021" customFormat="1" ht="12.75">
      <c r="A182" s="1311"/>
      <c r="B182" s="1311"/>
      <c r="C182" s="1311"/>
      <c r="D182" s="1311"/>
      <c r="E182" s="1314"/>
      <c r="F182" s="1314"/>
      <c r="G182" s="1314"/>
      <c r="H182" s="1314"/>
      <c r="I182" s="1314"/>
      <c r="J182" s="1314"/>
      <c r="K182" s="1314"/>
      <c r="L182" s="1314"/>
      <c r="M182" s="1314"/>
      <c r="N182" s="1314"/>
      <c r="O182" s="1311"/>
      <c r="P182" s="1315"/>
      <c r="Q182" s="1315"/>
      <c r="R182" s="1331"/>
      <c r="S182" s="1310"/>
      <c r="T182" s="1310"/>
      <c r="U182" s="1310"/>
      <c r="V182" s="1311"/>
      <c r="X182" s="1316"/>
    </row>
    <row r="183" spans="1:24" s="1021" customFormat="1" ht="12.75">
      <c r="A183" s="1311"/>
      <c r="B183" s="1311"/>
      <c r="C183" s="1311"/>
      <c r="D183" s="1311"/>
      <c r="E183" s="1314"/>
      <c r="F183" s="1314"/>
      <c r="G183" s="1314"/>
      <c r="H183" s="1314"/>
      <c r="I183" s="1314"/>
      <c r="J183" s="1314"/>
      <c r="K183" s="1314"/>
      <c r="L183" s="1314"/>
      <c r="M183" s="1314"/>
      <c r="N183" s="1314"/>
      <c r="O183" s="1311"/>
      <c r="P183" s="1315"/>
      <c r="Q183" s="1315"/>
      <c r="R183" s="1331"/>
      <c r="S183" s="1310"/>
      <c r="T183" s="1310"/>
      <c r="U183" s="1310"/>
      <c r="V183" s="1311"/>
      <c r="X183" s="1316"/>
    </row>
    <row r="184" spans="1:24" s="1021" customFormat="1" ht="12.75">
      <c r="A184" s="1311"/>
      <c r="B184" s="1311"/>
      <c r="C184" s="1311"/>
      <c r="D184" s="1311"/>
      <c r="E184" s="1314"/>
      <c r="F184" s="1314"/>
      <c r="G184" s="1314"/>
      <c r="H184" s="1314"/>
      <c r="I184" s="1314"/>
      <c r="J184" s="1314"/>
      <c r="K184" s="1314"/>
      <c r="L184" s="1314"/>
      <c r="M184" s="1314"/>
      <c r="N184" s="1314"/>
      <c r="O184" s="1311"/>
      <c r="P184" s="1315"/>
      <c r="Q184" s="1315"/>
      <c r="R184" s="1331"/>
      <c r="S184" s="1311"/>
      <c r="T184" s="1311"/>
      <c r="U184" s="1311"/>
      <c r="V184" s="1311"/>
      <c r="X184" s="1316"/>
    </row>
    <row r="185" spans="1:24" s="1021" customFormat="1" ht="12.75">
      <c r="A185" s="1311"/>
      <c r="B185" s="1311"/>
      <c r="C185" s="1311"/>
      <c r="D185" s="1311"/>
      <c r="E185" s="1314"/>
      <c r="F185" s="1314"/>
      <c r="G185" s="1314"/>
      <c r="H185" s="1314"/>
      <c r="I185" s="1314"/>
      <c r="J185" s="1314"/>
      <c r="K185" s="1314"/>
      <c r="L185" s="1314"/>
      <c r="M185" s="1314"/>
      <c r="N185" s="1314"/>
      <c r="O185" s="1311"/>
      <c r="P185" s="1315"/>
      <c r="Q185" s="1315"/>
      <c r="R185" s="1331"/>
      <c r="S185" s="1311"/>
      <c r="T185" s="1311"/>
      <c r="U185" s="1311"/>
      <c r="V185" s="1311"/>
      <c r="X185" s="1316"/>
    </row>
    <row r="186" spans="1:24" s="1021" customFormat="1" ht="12.75">
      <c r="A186" s="1311"/>
      <c r="B186" s="1311"/>
      <c r="C186" s="1311"/>
      <c r="D186" s="1311"/>
      <c r="E186" s="1314"/>
      <c r="F186" s="1314"/>
      <c r="G186" s="1314"/>
      <c r="H186" s="1314"/>
      <c r="I186" s="1314"/>
      <c r="J186" s="1314"/>
      <c r="K186" s="1314"/>
      <c r="L186" s="1314"/>
      <c r="M186" s="1314"/>
      <c r="N186" s="1314"/>
      <c r="O186" s="1311"/>
      <c r="P186" s="1315"/>
      <c r="Q186" s="1315"/>
      <c r="R186" s="1331"/>
      <c r="S186" s="1311"/>
      <c r="T186" s="1311"/>
      <c r="U186" s="1311"/>
      <c r="V186" s="1311"/>
      <c r="X186" s="1316"/>
    </row>
    <row r="187" spans="1:24" s="1021" customFormat="1" ht="12.75">
      <c r="A187" s="1311"/>
      <c r="B187" s="1311"/>
      <c r="C187" s="1311"/>
      <c r="D187" s="1311"/>
      <c r="E187" s="1314"/>
      <c r="F187" s="1314"/>
      <c r="G187" s="1314"/>
      <c r="H187" s="1314"/>
      <c r="I187" s="1314"/>
      <c r="J187" s="1314"/>
      <c r="K187" s="1314"/>
      <c r="L187" s="1314"/>
      <c r="M187" s="1314"/>
      <c r="N187" s="1314"/>
      <c r="O187" s="1311"/>
      <c r="P187" s="1315"/>
      <c r="Q187" s="1315"/>
      <c r="R187" s="1331"/>
      <c r="S187" s="1311"/>
      <c r="T187" s="1311"/>
      <c r="U187" s="1311"/>
      <c r="V187" s="1311"/>
      <c r="X187" s="1316"/>
    </row>
    <row r="188" spans="1:24" s="1021" customFormat="1" ht="12.75">
      <c r="A188" s="1311"/>
      <c r="B188" s="1311"/>
      <c r="C188" s="1311"/>
      <c r="D188" s="1311"/>
      <c r="E188" s="1314"/>
      <c r="F188" s="1314"/>
      <c r="G188" s="1314"/>
      <c r="H188" s="1314"/>
      <c r="I188" s="1314"/>
      <c r="J188" s="1314"/>
      <c r="K188" s="1314"/>
      <c r="L188" s="1314"/>
      <c r="M188" s="1314"/>
      <c r="N188" s="1314"/>
      <c r="O188" s="1311"/>
      <c r="P188" s="1315"/>
      <c r="Q188" s="1315"/>
      <c r="R188" s="1331"/>
      <c r="S188" s="1311"/>
      <c r="T188" s="1311"/>
      <c r="U188" s="1311"/>
      <c r="V188" s="1311"/>
      <c r="X188" s="1316"/>
    </row>
    <row r="189" spans="1:24" s="1021" customFormat="1" ht="12.75">
      <c r="A189" s="1311"/>
      <c r="B189" s="1311"/>
      <c r="C189" s="1311"/>
      <c r="D189" s="1311"/>
      <c r="E189" s="1314"/>
      <c r="F189" s="1314"/>
      <c r="G189" s="1314"/>
      <c r="H189" s="1314"/>
      <c r="I189" s="1314"/>
      <c r="J189" s="1314"/>
      <c r="K189" s="1314"/>
      <c r="L189" s="1314"/>
      <c r="M189" s="1314"/>
      <c r="N189" s="1314"/>
      <c r="O189" s="1311"/>
      <c r="P189" s="1315"/>
      <c r="Q189" s="1315"/>
      <c r="R189" s="1331"/>
      <c r="S189" s="1311"/>
      <c r="T189" s="1311"/>
      <c r="U189" s="1311"/>
      <c r="V189" s="1311"/>
      <c r="X189" s="1316"/>
    </row>
    <row r="190" spans="1:24" s="1021" customFormat="1" ht="12.75">
      <c r="A190" s="1311"/>
      <c r="B190" s="1311"/>
      <c r="C190" s="1311"/>
      <c r="D190" s="1311"/>
      <c r="E190" s="1314"/>
      <c r="F190" s="1314"/>
      <c r="G190" s="1314"/>
      <c r="H190" s="1314"/>
      <c r="I190" s="1314"/>
      <c r="J190" s="1314"/>
      <c r="K190" s="1314"/>
      <c r="L190" s="1314"/>
      <c r="M190" s="1314"/>
      <c r="N190" s="1314"/>
      <c r="O190" s="1311"/>
      <c r="P190" s="1315"/>
      <c r="Q190" s="1315"/>
      <c r="R190" s="1331"/>
      <c r="S190" s="1311"/>
      <c r="T190" s="1311"/>
      <c r="U190" s="1311"/>
      <c r="V190" s="1311"/>
      <c r="X190" s="1316"/>
    </row>
    <row r="191" spans="1:24" s="1021" customFormat="1" ht="12.75">
      <c r="A191" s="1311"/>
      <c r="B191" s="1311"/>
      <c r="C191" s="1311"/>
      <c r="D191" s="1311"/>
      <c r="E191" s="1314"/>
      <c r="F191" s="1314"/>
      <c r="G191" s="1314"/>
      <c r="H191" s="1314"/>
      <c r="I191" s="1314"/>
      <c r="J191" s="1314"/>
      <c r="K191" s="1314"/>
      <c r="L191" s="1314"/>
      <c r="M191" s="1314"/>
      <c r="N191" s="1314"/>
      <c r="O191" s="1311"/>
      <c r="P191" s="1315"/>
      <c r="Q191" s="1315"/>
      <c r="R191" s="1331"/>
      <c r="S191" s="1311"/>
      <c r="T191" s="1311"/>
      <c r="U191" s="1311"/>
      <c r="V191" s="1311"/>
      <c r="X191" s="1316"/>
    </row>
    <row r="192" spans="1:24" s="1021" customFormat="1" ht="12.75">
      <c r="A192" s="1311"/>
      <c r="B192" s="1311"/>
      <c r="C192" s="1311"/>
      <c r="D192" s="1311"/>
      <c r="E192" s="1314"/>
      <c r="F192" s="1314"/>
      <c r="G192" s="1314"/>
      <c r="H192" s="1314"/>
      <c r="I192" s="1314"/>
      <c r="J192" s="1314"/>
      <c r="K192" s="1314"/>
      <c r="L192" s="1314"/>
      <c r="M192" s="1314"/>
      <c r="N192" s="1314"/>
      <c r="O192" s="1311"/>
      <c r="P192" s="1315"/>
      <c r="Q192" s="1315"/>
      <c r="R192" s="1331"/>
      <c r="S192" s="1311"/>
      <c r="T192" s="1311"/>
      <c r="U192" s="1311"/>
      <c r="V192" s="1311"/>
      <c r="X192" s="1316"/>
    </row>
    <row r="193" spans="1:24" s="1021" customFormat="1" ht="12.75">
      <c r="A193" s="1311"/>
      <c r="B193" s="1311"/>
      <c r="C193" s="1311"/>
      <c r="D193" s="1311"/>
      <c r="E193" s="1314"/>
      <c r="F193" s="1314"/>
      <c r="G193" s="1314"/>
      <c r="H193" s="1314"/>
      <c r="I193" s="1314"/>
      <c r="J193" s="1314"/>
      <c r="K193" s="1314"/>
      <c r="L193" s="1314"/>
      <c r="M193" s="1314"/>
      <c r="N193" s="1314"/>
      <c r="O193" s="1311"/>
      <c r="P193" s="1315"/>
      <c r="Q193" s="1315"/>
      <c r="R193" s="1331"/>
      <c r="S193" s="1311"/>
      <c r="T193" s="1311"/>
      <c r="U193" s="1311"/>
      <c r="V193" s="1311"/>
      <c r="X193" s="1316"/>
    </row>
    <row r="194" spans="1:24" s="1021" customFormat="1" ht="12.75">
      <c r="A194" s="1311"/>
      <c r="B194" s="1311"/>
      <c r="C194" s="1311"/>
      <c r="D194" s="1311"/>
      <c r="E194" s="1314"/>
      <c r="F194" s="1314"/>
      <c r="G194" s="1314"/>
      <c r="H194" s="1314"/>
      <c r="I194" s="1314"/>
      <c r="J194" s="1314"/>
      <c r="K194" s="1314"/>
      <c r="L194" s="1314"/>
      <c r="M194" s="1314"/>
      <c r="N194" s="1314"/>
      <c r="O194" s="1311"/>
      <c r="P194" s="1315"/>
      <c r="Q194" s="1315"/>
      <c r="R194" s="1331"/>
      <c r="S194" s="1311"/>
      <c r="T194" s="1311"/>
      <c r="U194" s="1311"/>
      <c r="V194" s="1311"/>
      <c r="X194" s="1316"/>
    </row>
    <row r="195" spans="1:24" s="1021" customFormat="1" ht="12.75">
      <c r="A195" s="1311"/>
      <c r="B195" s="1311"/>
      <c r="C195" s="1311"/>
      <c r="D195" s="1311"/>
      <c r="E195" s="1314"/>
      <c r="F195" s="1314"/>
      <c r="G195" s="1314"/>
      <c r="H195" s="1314"/>
      <c r="I195" s="1314"/>
      <c r="J195" s="1314"/>
      <c r="K195" s="1314"/>
      <c r="L195" s="1314"/>
      <c r="M195" s="1314"/>
      <c r="N195" s="1314"/>
      <c r="O195" s="1311"/>
      <c r="P195" s="1315"/>
      <c r="Q195" s="1315"/>
      <c r="R195" s="1331"/>
      <c r="S195" s="1311"/>
      <c r="T195" s="1311"/>
      <c r="U195" s="1311"/>
      <c r="V195" s="1311"/>
      <c r="X195" s="1316"/>
    </row>
    <row r="196" spans="1:24" s="1021" customFormat="1" ht="12.75">
      <c r="A196" s="1311"/>
      <c r="B196" s="1311"/>
      <c r="C196" s="1311"/>
      <c r="D196" s="1311"/>
      <c r="E196" s="1314"/>
      <c r="F196" s="1314"/>
      <c r="G196" s="1314"/>
      <c r="H196" s="1314"/>
      <c r="I196" s="1314"/>
      <c r="J196" s="1314"/>
      <c r="K196" s="1314"/>
      <c r="L196" s="1314"/>
      <c r="M196" s="1314"/>
      <c r="N196" s="1314"/>
      <c r="O196" s="1311"/>
      <c r="P196" s="1315"/>
      <c r="Q196" s="1315"/>
      <c r="R196" s="1331"/>
      <c r="S196" s="1311"/>
      <c r="T196" s="1311"/>
      <c r="U196" s="1311"/>
      <c r="V196" s="1311"/>
      <c r="X196" s="1316"/>
    </row>
    <row r="197" spans="1:24" s="1021" customFormat="1" ht="12.75">
      <c r="A197" s="1311"/>
      <c r="B197" s="1311"/>
      <c r="C197" s="1311"/>
      <c r="D197" s="1311"/>
      <c r="E197" s="1314"/>
      <c r="F197" s="1314"/>
      <c r="G197" s="1314"/>
      <c r="H197" s="1314"/>
      <c r="I197" s="1314"/>
      <c r="J197" s="1314"/>
      <c r="K197" s="1314"/>
      <c r="L197" s="1314"/>
      <c r="M197" s="1314"/>
      <c r="N197" s="1314"/>
      <c r="O197" s="1311"/>
      <c r="P197" s="1315"/>
      <c r="Q197" s="1315"/>
      <c r="R197" s="1331"/>
      <c r="S197" s="1311"/>
      <c r="T197" s="1311"/>
      <c r="U197" s="1311"/>
      <c r="V197" s="1311"/>
      <c r="X197" s="1316"/>
    </row>
    <row r="198" spans="1:24" s="1021" customFormat="1" ht="12.75">
      <c r="A198" s="1311"/>
      <c r="B198" s="1311"/>
      <c r="C198" s="1311"/>
      <c r="D198" s="1311"/>
      <c r="E198" s="1314"/>
      <c r="F198" s="1314"/>
      <c r="G198" s="1314"/>
      <c r="H198" s="1314"/>
      <c r="I198" s="1314"/>
      <c r="J198" s="1314"/>
      <c r="K198" s="1314"/>
      <c r="L198" s="1314"/>
      <c r="M198" s="1314"/>
      <c r="N198" s="1314"/>
      <c r="O198" s="1311"/>
      <c r="P198" s="1315"/>
      <c r="Q198" s="1315"/>
      <c r="R198" s="1331"/>
      <c r="S198" s="1311"/>
      <c r="T198" s="1311"/>
      <c r="U198" s="1311"/>
      <c r="V198" s="1311"/>
      <c r="X198" s="1316"/>
    </row>
    <row r="199" spans="1:24" s="1021" customFormat="1" ht="12.75">
      <c r="A199" s="1311"/>
      <c r="B199" s="1311"/>
      <c r="C199" s="1311"/>
      <c r="D199" s="1311"/>
      <c r="E199" s="1314"/>
      <c r="F199" s="1314"/>
      <c r="G199" s="1314"/>
      <c r="H199" s="1314"/>
      <c r="I199" s="1314"/>
      <c r="J199" s="1314"/>
      <c r="K199" s="1314"/>
      <c r="L199" s="1314"/>
      <c r="M199" s="1314"/>
      <c r="N199" s="1314"/>
      <c r="O199" s="1311"/>
      <c r="P199" s="1315"/>
      <c r="Q199" s="1315"/>
      <c r="R199" s="1331"/>
      <c r="S199" s="1311"/>
      <c r="T199" s="1311"/>
      <c r="U199" s="1311"/>
      <c r="V199" s="1311"/>
      <c r="X199" s="1316"/>
    </row>
    <row r="200" spans="1:24" s="1021" customFormat="1" ht="12.75">
      <c r="A200" s="1311"/>
      <c r="B200" s="1311"/>
      <c r="C200" s="1311"/>
      <c r="D200" s="1311"/>
      <c r="E200" s="1314"/>
      <c r="F200" s="1314"/>
      <c r="G200" s="1314"/>
      <c r="H200" s="1314"/>
      <c r="I200" s="1314"/>
      <c r="J200" s="1314"/>
      <c r="K200" s="1314"/>
      <c r="L200" s="1314"/>
      <c r="M200" s="1314"/>
      <c r="N200" s="1314"/>
      <c r="O200" s="1311"/>
      <c r="P200" s="1315"/>
      <c r="Q200" s="1315"/>
      <c r="R200" s="1331"/>
      <c r="S200" s="1311"/>
      <c r="T200" s="1311"/>
      <c r="U200" s="1311"/>
      <c r="V200" s="1311"/>
      <c r="X200" s="1316"/>
    </row>
    <row r="201" spans="1:24" s="1021" customFormat="1" ht="12.75">
      <c r="A201" s="1311"/>
      <c r="B201" s="1311"/>
      <c r="C201" s="1311"/>
      <c r="D201" s="1311"/>
      <c r="E201" s="1314"/>
      <c r="F201" s="1314"/>
      <c r="G201" s="1314"/>
      <c r="H201" s="1314"/>
      <c r="I201" s="1314"/>
      <c r="J201" s="1314"/>
      <c r="K201" s="1314"/>
      <c r="L201" s="1314"/>
      <c r="M201" s="1314"/>
      <c r="N201" s="1314"/>
      <c r="O201" s="1311"/>
      <c r="P201" s="1315"/>
      <c r="Q201" s="1315"/>
      <c r="R201" s="1331"/>
      <c r="S201" s="1311"/>
      <c r="T201" s="1311"/>
      <c r="U201" s="1311"/>
      <c r="V201" s="1311"/>
      <c r="X201" s="1316"/>
    </row>
    <row r="202" spans="1:24" s="1021" customFormat="1" ht="12.75">
      <c r="A202" s="1311"/>
      <c r="B202" s="1311"/>
      <c r="C202" s="1311"/>
      <c r="D202" s="1311"/>
      <c r="E202" s="1314"/>
      <c r="F202" s="1314"/>
      <c r="G202" s="1314"/>
      <c r="H202" s="1314"/>
      <c r="I202" s="1314"/>
      <c r="J202" s="1314"/>
      <c r="K202" s="1314"/>
      <c r="L202" s="1314"/>
      <c r="M202" s="1314"/>
      <c r="N202" s="1314"/>
      <c r="O202" s="1311"/>
      <c r="P202" s="1315"/>
      <c r="Q202" s="1315"/>
      <c r="R202" s="1331"/>
      <c r="S202" s="1311"/>
      <c r="T202" s="1311"/>
      <c r="U202" s="1311"/>
      <c r="V202" s="1311"/>
      <c r="X202" s="1316"/>
    </row>
    <row r="203" spans="1:24" s="1021" customFormat="1" ht="12.75">
      <c r="A203" s="1311"/>
      <c r="B203" s="1311"/>
      <c r="C203" s="1311"/>
      <c r="D203" s="1311"/>
      <c r="E203" s="1314"/>
      <c r="F203" s="1314"/>
      <c r="G203" s="1314"/>
      <c r="H203" s="1314"/>
      <c r="I203" s="1314"/>
      <c r="J203" s="1314"/>
      <c r="K203" s="1314"/>
      <c r="L203" s="1314"/>
      <c r="M203" s="1314"/>
      <c r="N203" s="1314"/>
      <c r="O203" s="1311"/>
      <c r="P203" s="1315"/>
      <c r="Q203" s="1315"/>
      <c r="R203" s="1331"/>
      <c r="S203" s="1311"/>
      <c r="T203" s="1311"/>
      <c r="U203" s="1311"/>
      <c r="V203" s="1311"/>
      <c r="X203" s="1316"/>
    </row>
    <row r="204" spans="1:24" s="1021" customFormat="1" ht="12.75">
      <c r="A204" s="1311"/>
      <c r="B204" s="1311"/>
      <c r="C204" s="1311"/>
      <c r="D204" s="1311"/>
      <c r="E204" s="1314"/>
      <c r="F204" s="1314"/>
      <c r="G204" s="1314"/>
      <c r="H204" s="1314"/>
      <c r="I204" s="1314"/>
      <c r="J204" s="1314"/>
      <c r="K204" s="1314"/>
      <c r="L204" s="1314"/>
      <c r="M204" s="1314"/>
      <c r="N204" s="1314"/>
      <c r="O204" s="1311"/>
      <c r="P204" s="1315"/>
      <c r="Q204" s="1315"/>
      <c r="R204" s="1331"/>
      <c r="S204" s="1311"/>
      <c r="T204" s="1311"/>
      <c r="U204" s="1311"/>
      <c r="V204" s="1311"/>
      <c r="X204" s="1316"/>
    </row>
    <row r="205" spans="1:24" s="1021" customFormat="1" ht="12.75">
      <c r="A205" s="1311"/>
      <c r="B205" s="1311"/>
      <c r="C205" s="1311"/>
      <c r="D205" s="1311"/>
      <c r="E205" s="1314"/>
      <c r="F205" s="1314"/>
      <c r="G205" s="1314"/>
      <c r="H205" s="1314"/>
      <c r="I205" s="1314"/>
      <c r="J205" s="1314"/>
      <c r="K205" s="1314"/>
      <c r="L205" s="1314"/>
      <c r="M205" s="1314"/>
      <c r="N205" s="1314"/>
      <c r="O205" s="1311"/>
      <c r="P205" s="1315"/>
      <c r="Q205" s="1315"/>
      <c r="R205" s="1331"/>
      <c r="S205" s="1311"/>
      <c r="T205" s="1311"/>
      <c r="U205" s="1311"/>
      <c r="V205" s="1311"/>
      <c r="X205" s="1316"/>
    </row>
    <row r="206" spans="1:24" s="1021" customFormat="1" ht="12.75">
      <c r="A206" s="1311"/>
      <c r="B206" s="1311"/>
      <c r="C206" s="1311"/>
      <c r="D206" s="1311"/>
      <c r="E206" s="1314"/>
      <c r="F206" s="1314"/>
      <c r="G206" s="1314"/>
      <c r="H206" s="1314"/>
      <c r="I206" s="1314"/>
      <c r="J206" s="1314"/>
      <c r="K206" s="1314"/>
      <c r="L206" s="1314"/>
      <c r="M206" s="1314"/>
      <c r="N206" s="1314"/>
      <c r="O206" s="1311"/>
      <c r="P206" s="1315"/>
      <c r="Q206" s="1315"/>
      <c r="R206" s="1331"/>
      <c r="S206" s="1311"/>
      <c r="T206" s="1311"/>
      <c r="U206" s="1311"/>
      <c r="V206" s="1311"/>
      <c r="X206" s="1316"/>
    </row>
    <row r="207" spans="1:24" s="1021" customFormat="1" ht="12.75">
      <c r="A207" s="1311"/>
      <c r="B207" s="1311"/>
      <c r="C207" s="1311"/>
      <c r="D207" s="1311"/>
      <c r="E207" s="1314"/>
      <c r="F207" s="1314"/>
      <c r="G207" s="1314"/>
      <c r="H207" s="1314"/>
      <c r="I207" s="1314"/>
      <c r="J207" s="1314"/>
      <c r="K207" s="1314"/>
      <c r="L207" s="1314"/>
      <c r="M207" s="1314"/>
      <c r="N207" s="1314"/>
      <c r="O207" s="1311"/>
      <c r="P207" s="1315"/>
      <c r="Q207" s="1315"/>
      <c r="R207" s="1331"/>
      <c r="S207" s="1311"/>
      <c r="T207" s="1311"/>
      <c r="U207" s="1311"/>
      <c r="V207" s="1311"/>
      <c r="X207" s="1316"/>
    </row>
  </sheetData>
  <sheetProtection password="81B0" sheet="1" objects="1" scenarios="1"/>
  <mergeCells count="95"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  <mergeCell ref="S129:U129"/>
    <mergeCell ref="S113:U113"/>
    <mergeCell ref="S115:U115"/>
    <mergeCell ref="S116:U116"/>
    <mergeCell ref="S117:U117"/>
    <mergeCell ref="S119:U119"/>
    <mergeCell ref="S121:U121"/>
    <mergeCell ref="S105:U105"/>
    <mergeCell ref="S107:U107"/>
    <mergeCell ref="S108:U108"/>
    <mergeCell ref="S109:U109"/>
    <mergeCell ref="S111:U111"/>
    <mergeCell ref="S112:U112"/>
    <mergeCell ref="S96:U96"/>
    <mergeCell ref="S97:U97"/>
    <mergeCell ref="S98:U98"/>
    <mergeCell ref="S100:U100"/>
    <mergeCell ref="S103:U103"/>
    <mergeCell ref="S104:U104"/>
    <mergeCell ref="S88:U88"/>
    <mergeCell ref="S90:U90"/>
    <mergeCell ref="S91:U91"/>
    <mergeCell ref="S92:U92"/>
    <mergeCell ref="S93:U93"/>
    <mergeCell ref="S94:U94"/>
    <mergeCell ref="S78:U78"/>
    <mergeCell ref="S79:U79"/>
    <mergeCell ref="S80:U80"/>
    <mergeCell ref="B81:D81"/>
    <mergeCell ref="S86:U86"/>
    <mergeCell ref="S87:U87"/>
    <mergeCell ref="S69:U69"/>
    <mergeCell ref="S70:U70"/>
    <mergeCell ref="S72:U72"/>
    <mergeCell ref="S73:U73"/>
    <mergeCell ref="S74:U74"/>
    <mergeCell ref="S76:U76"/>
    <mergeCell ref="S60:U60"/>
    <mergeCell ref="S62:U62"/>
    <mergeCell ref="S64:U64"/>
    <mergeCell ref="S65:U65"/>
    <mergeCell ref="S66:U66"/>
    <mergeCell ref="S68:U68"/>
    <mergeCell ref="S53:U53"/>
    <mergeCell ref="S54:U54"/>
    <mergeCell ref="S55:U55"/>
    <mergeCell ref="S57:U57"/>
    <mergeCell ref="S58:U58"/>
    <mergeCell ref="S59:U59"/>
    <mergeCell ref="S44:U44"/>
    <mergeCell ref="S45:U45"/>
    <mergeCell ref="S47:U47"/>
    <mergeCell ref="S50:U50"/>
    <mergeCell ref="S51:U51"/>
    <mergeCell ref="S52:U52"/>
    <mergeCell ref="S36:U36"/>
    <mergeCell ref="S37:U37"/>
    <mergeCell ref="S39:U39"/>
    <mergeCell ref="S41:U41"/>
    <mergeCell ref="S42:U42"/>
    <mergeCell ref="S43:U43"/>
    <mergeCell ref="S24:U24"/>
    <mergeCell ref="S25:U25"/>
    <mergeCell ref="S26:U26"/>
    <mergeCell ref="S27:U27"/>
    <mergeCell ref="S34:U34"/>
    <mergeCell ref="S35:U35"/>
    <mergeCell ref="S17:U17"/>
    <mergeCell ref="S18:U18"/>
    <mergeCell ref="S19:U19"/>
    <mergeCell ref="S20:U20"/>
    <mergeCell ref="S21:U21"/>
    <mergeCell ref="S22:U22"/>
    <mergeCell ref="S8:U8"/>
    <mergeCell ref="S9:U9"/>
    <mergeCell ref="S13:U13"/>
    <mergeCell ref="S14:U14"/>
    <mergeCell ref="S15:U15"/>
    <mergeCell ref="S16:U16"/>
    <mergeCell ref="B2:D2"/>
    <mergeCell ref="I2:J2"/>
    <mergeCell ref="L2:N2"/>
    <mergeCell ref="T2:U2"/>
    <mergeCell ref="S4:U4"/>
    <mergeCell ref="S6:U6"/>
  </mergeCells>
  <conditionalFormatting sqref="F131:G131">
    <cfRule type="cellIs" dxfId="213" priority="47" stopIfTrue="1" operator="notEqual">
      <formula>0</formula>
    </cfRule>
  </conditionalFormatting>
  <conditionalFormatting sqref="B131">
    <cfRule type="cellIs" dxfId="212" priority="46" stopIfTrue="1" operator="notEqual">
      <formula>0</formula>
    </cfRule>
    <cfRule type="cellIs" dxfId="176" priority="34" operator="equal">
      <formula>0</formula>
    </cfRule>
  </conditionalFormatting>
  <conditionalFormatting sqref="G2">
    <cfRule type="cellIs" dxfId="211" priority="6" stopIfTrue="1" operator="notEqual">
      <formula>0</formula>
    </cfRule>
    <cfRule type="cellIs" dxfId="210" priority="7" stopIfTrue="1" operator="equal">
      <formula>0</formula>
    </cfRule>
    <cfRule type="cellIs" dxfId="209" priority="8" stopIfTrue="1" operator="equal">
      <formula>0</formula>
    </cfRule>
    <cfRule type="cellIs" dxfId="175" priority="45" operator="equal">
      <formula>0</formula>
    </cfRule>
  </conditionalFormatting>
  <conditionalFormatting sqref="I2">
    <cfRule type="cellIs" dxfId="208" priority="44" operator="equal">
      <formula>0</formula>
    </cfRule>
  </conditionalFormatting>
  <conditionalFormatting sqref="F135:G136">
    <cfRule type="cellIs" dxfId="207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5:J136 N135:N136">
    <cfRule type="cellIs" dxfId="206" priority="41" stopIfTrue="1" operator="equal">
      <formula>"НЕРАВНЕНИЕ!"</formula>
    </cfRule>
  </conditionalFormatting>
  <conditionalFormatting sqref="L135:M136">
    <cfRule type="cellIs" dxfId="205" priority="40" stopIfTrue="1" operator="equal">
      <formula>"НЕРАВНЕНИЕ!"</formula>
    </cfRule>
  </conditionalFormatting>
  <conditionalFormatting sqref="F138:G139">
    <cfRule type="cellIs" dxfId="204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38:J139 N138:N139">
    <cfRule type="cellIs" dxfId="203" priority="37" stopIfTrue="1" operator="equal">
      <formula>"НЕРАВНЕНИЕ !"</formula>
    </cfRule>
  </conditionalFormatting>
  <conditionalFormatting sqref="L138:M139">
    <cfRule type="cellIs" dxfId="202" priority="36" stopIfTrue="1" operator="equal">
      <formula>"НЕРАВНЕНИЕ !"</formula>
    </cfRule>
  </conditionalFormatting>
  <conditionalFormatting sqref="I138:J139 L138:L139 N138:N139 F138:G139">
    <cfRule type="cellIs" dxfId="201" priority="35" operator="notEqual">
      <formula>0</formula>
    </cfRule>
  </conditionalFormatting>
  <conditionalFormatting sqref="I131:J131">
    <cfRule type="cellIs" dxfId="200" priority="33" stopIfTrue="1" operator="notEqual">
      <formula>0</formula>
    </cfRule>
  </conditionalFormatting>
  <conditionalFormatting sqref="L81">
    <cfRule type="cellIs" dxfId="199" priority="28" stopIfTrue="1" operator="notEqual">
      <formula>0</formula>
    </cfRule>
  </conditionalFormatting>
  <conditionalFormatting sqref="N81">
    <cfRule type="cellIs" dxfId="198" priority="27" stopIfTrue="1" operator="notEqual">
      <formula>0</formula>
    </cfRule>
  </conditionalFormatting>
  <conditionalFormatting sqref="L131">
    <cfRule type="cellIs" dxfId="197" priority="32" stopIfTrue="1" operator="notEqual">
      <formula>0</formula>
    </cfRule>
  </conditionalFormatting>
  <conditionalFormatting sqref="N131">
    <cfRule type="cellIs" dxfId="196" priority="31" stopIfTrue="1" operator="notEqual">
      <formula>0</formula>
    </cfRule>
  </conditionalFormatting>
  <conditionalFormatting sqref="F81:H81">
    <cfRule type="cellIs" dxfId="195" priority="30" stopIfTrue="1" operator="notEqual">
      <formula>0</formula>
    </cfRule>
  </conditionalFormatting>
  <conditionalFormatting sqref="I81:J81">
    <cfRule type="cellIs" dxfId="194" priority="29" stopIfTrue="1" operator="notEqual">
      <formula>0</formula>
    </cfRule>
  </conditionalFormatting>
  <conditionalFormatting sqref="B81">
    <cfRule type="cellIs" dxfId="193" priority="25" operator="equal">
      <formula>0</formula>
    </cfRule>
    <cfRule type="cellIs" dxfId="192" priority="26" stopIfTrue="1" operator="notEqual">
      <formula>0</formula>
    </cfRule>
  </conditionalFormatting>
  <conditionalFormatting sqref="P131:Q131">
    <cfRule type="cellIs" dxfId="191" priority="24" stopIfTrue="1" operator="notEqual">
      <formula>0</formula>
    </cfRule>
  </conditionalFormatting>
  <conditionalFormatting sqref="P135:Q136">
    <cfRule type="cellIs" dxfId="190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38:Q139">
    <cfRule type="cellIs" dxfId="189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38:Q139">
    <cfRule type="cellIs" dxfId="188" priority="19" operator="notEqual">
      <formula>0</formula>
    </cfRule>
  </conditionalFormatting>
  <conditionalFormatting sqref="P2">
    <cfRule type="cellIs" dxfId="187" priority="14" stopIfTrue="1" operator="equal">
      <formula>98</formula>
    </cfRule>
    <cfRule type="cellIs" dxfId="186" priority="15" stopIfTrue="1" operator="equal">
      <formula>96</formula>
    </cfRule>
    <cfRule type="cellIs" dxfId="185" priority="16" stopIfTrue="1" operator="equal">
      <formula>42</formula>
    </cfRule>
    <cfRule type="cellIs" dxfId="174" priority="17" stopIfTrue="1" operator="equal">
      <formula>97</formula>
    </cfRule>
    <cfRule type="cellIs" dxfId="173" priority="18" stopIfTrue="1" operator="equal">
      <formula>33</formula>
    </cfRule>
  </conditionalFormatting>
  <conditionalFormatting sqref="Q2">
    <cfRule type="cellIs" dxfId="184" priority="9" stopIfTrue="1" operator="equal">
      <formula>"Чужди средства"</formula>
    </cfRule>
    <cfRule type="cellIs" dxfId="183" priority="10" stopIfTrue="1" operator="equal">
      <formula>"СЕС - ДМП"</formula>
    </cfRule>
    <cfRule type="cellIs" dxfId="182" priority="11" stopIfTrue="1" operator="equal">
      <formula>"СЕС - РА"</formula>
    </cfRule>
    <cfRule type="cellIs" dxfId="172" priority="12" stopIfTrue="1" operator="equal">
      <formula>"СЕС - ДЕС"</formula>
    </cfRule>
    <cfRule type="cellIs" dxfId="171" priority="13" stopIfTrue="1" operator="equal">
      <formula>"СЕС - КСФ"</formula>
    </cfRule>
  </conditionalFormatting>
  <conditionalFormatting sqref="P81:Q81">
    <cfRule type="cellIs" dxfId="181" priority="5" stopIfTrue="1" operator="notEqual">
      <formula>0</formula>
    </cfRule>
  </conditionalFormatting>
  <conditionalFormatting sqref="T2:U2">
    <cfRule type="cellIs" dxfId="180" priority="1" stopIfTrue="1" operator="between">
      <formula>1000000000000</formula>
      <formula>9999999999999990</formula>
    </cfRule>
    <cfRule type="cellIs" dxfId="179" priority="2" stopIfTrue="1" operator="between">
      <formula>10000000000</formula>
      <formula>999999999999</formula>
    </cfRule>
    <cfRule type="cellIs" dxfId="178" priority="3" stopIfTrue="1" operator="between">
      <formula>1000000</formula>
      <formula>99999999</formula>
    </cfRule>
    <cfRule type="cellIs" dxfId="177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  <dataValidation operator="greaterThan" allowBlank="1" showInputMessage="1" showErrorMessage="1" sqref="C132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4"/>
  <sheetViews>
    <sheetView showZeros="0" topLeftCell="B73" zoomScale="78" zoomScaleNormal="78" workbookViewId="0">
      <selection activeCell="B8" sqref="B8"/>
    </sheetView>
  </sheetViews>
  <sheetFormatPr defaultRowHeight="12.75"/>
  <cols>
    <col min="1" max="1" width="3.85546875" style="689" hidden="1" customWidth="1"/>
    <col min="2" max="2" width="81.7109375" style="694" customWidth="1"/>
    <col min="3" max="3" width="3.28515625" style="694" hidden="1" customWidth="1"/>
    <col min="4" max="4" width="4.140625" style="694" hidden="1" customWidth="1"/>
    <col min="5" max="6" width="19.140625" style="693" customWidth="1"/>
    <col min="7" max="9" width="19" style="693" customWidth="1"/>
    <col min="10" max="10" width="5.7109375" style="694" customWidth="1"/>
    <col min="11" max="11" width="64" style="689" bestFit="1" customWidth="1"/>
    <col min="12" max="12" width="13.7109375" style="694" hidden="1" customWidth="1"/>
    <col min="13" max="13" width="5.7109375" style="694" customWidth="1"/>
    <col min="14" max="14" width="14.42578125" style="695" customWidth="1"/>
    <col min="15" max="15" width="13.42578125" style="695" customWidth="1"/>
    <col min="16" max="17" width="11.140625" style="695" customWidth="1"/>
    <col min="18" max="18" width="16.28515625" style="695" hidden="1" customWidth="1"/>
    <col min="19" max="19" width="15" style="695" hidden="1" customWidth="1"/>
    <col min="20" max="20" width="15" style="696" customWidth="1"/>
    <col min="21" max="21" width="15.7109375" style="695" hidden="1" customWidth="1"/>
    <col min="22" max="22" width="15.28515625" style="695" hidden="1" customWidth="1"/>
    <col min="23" max="16384" width="9.140625" style="695"/>
  </cols>
  <sheetData>
    <row r="1" spans="1:22" ht="18.75" hidden="1">
      <c r="B1" s="690"/>
      <c r="C1" s="690"/>
      <c r="D1" s="690"/>
      <c r="E1" s="691"/>
      <c r="F1" s="692"/>
      <c r="G1" s="692"/>
      <c r="H1" s="692"/>
      <c r="I1" s="691"/>
      <c r="J1" s="689"/>
      <c r="K1" s="690"/>
      <c r="M1" s="689"/>
    </row>
    <row r="2" spans="1:22" ht="15.75" hidden="1">
      <c r="B2" s="690"/>
      <c r="C2" s="690"/>
      <c r="D2" s="690"/>
      <c r="E2" s="691"/>
      <c r="F2" s="697"/>
      <c r="G2" s="697"/>
      <c r="H2" s="697"/>
      <c r="I2" s="691"/>
      <c r="J2" s="689"/>
      <c r="K2" s="690"/>
      <c r="M2" s="689"/>
    </row>
    <row r="3" spans="1:22" ht="21.75" hidden="1" customHeight="1">
      <c r="B3" s="690"/>
      <c r="C3" s="690"/>
      <c r="D3" s="690"/>
      <c r="E3" s="691"/>
      <c r="F3" s="697"/>
      <c r="G3" s="697"/>
      <c r="H3" s="697"/>
      <c r="I3" s="691"/>
      <c r="J3" s="689"/>
      <c r="M3" s="689"/>
    </row>
    <row r="4" spans="1:22" ht="15.75" hidden="1">
      <c r="B4" s="690"/>
      <c r="C4" s="690"/>
      <c r="D4" s="690"/>
      <c r="E4" s="691"/>
      <c r="F4" s="697"/>
      <c r="G4" s="697"/>
      <c r="H4" s="697"/>
      <c r="I4" s="691"/>
      <c r="J4" s="689"/>
      <c r="K4" s="698"/>
      <c r="M4" s="689"/>
    </row>
    <row r="5" spans="1:22" ht="18" hidden="1" customHeight="1">
      <c r="B5" s="690"/>
      <c r="C5" s="690"/>
      <c r="D5" s="690"/>
      <c r="E5" s="691"/>
      <c r="F5" s="697"/>
      <c r="G5" s="697"/>
      <c r="H5" s="697"/>
      <c r="I5" s="691"/>
      <c r="J5" s="689"/>
      <c r="K5" s="699"/>
      <c r="M5" s="689"/>
    </row>
    <row r="6" spans="1:22" ht="20.25">
      <c r="B6" s="690"/>
      <c r="C6" s="690"/>
      <c r="D6" s="690"/>
      <c r="E6" s="691"/>
      <c r="F6" s="697"/>
      <c r="G6" s="697"/>
      <c r="H6" s="697"/>
      <c r="I6" s="691"/>
      <c r="J6" s="689"/>
      <c r="K6" s="700"/>
      <c r="M6" s="689"/>
    </row>
    <row r="7" spans="1:22" ht="9" hidden="1" customHeight="1">
      <c r="B7" s="700"/>
      <c r="C7" s="700"/>
      <c r="D7" s="700"/>
      <c r="E7" s="691"/>
      <c r="F7" s="691"/>
      <c r="G7" s="691"/>
      <c r="H7" s="691"/>
      <c r="I7" s="691"/>
      <c r="J7" s="689"/>
      <c r="L7" s="689"/>
      <c r="M7" s="689"/>
    </row>
    <row r="8" spans="1:22" ht="22.5" customHeight="1" thickBot="1">
      <c r="B8" s="701" t="str">
        <f>VLOOKUP(E15,SMETKA,3,FALSE)</f>
        <v xml:space="preserve">                                  ОТЧЕТ ЗА КАСОВОТО ИЗПЪЛНЕНИЕ НА БЮДЖЕТА</v>
      </c>
      <c r="C8" s="702"/>
      <c r="D8" s="702"/>
      <c r="E8" s="703"/>
      <c r="F8" s="703"/>
      <c r="G8" s="703"/>
      <c r="H8" s="703"/>
      <c r="I8" s="703"/>
      <c r="J8" s="689"/>
      <c r="L8" s="689"/>
      <c r="M8" s="689"/>
    </row>
    <row r="9" spans="1:22" ht="12" customHeight="1" thickTop="1">
      <c r="B9" s="700"/>
      <c r="C9" s="700"/>
      <c r="D9" s="700"/>
      <c r="E9" s="704"/>
      <c r="F9" s="704"/>
      <c r="G9" s="704"/>
      <c r="H9" s="704"/>
      <c r="I9" s="704"/>
      <c r="J9" s="689"/>
      <c r="L9" s="689"/>
      <c r="M9" s="689"/>
    </row>
    <row r="10" spans="1:22" ht="18.75">
      <c r="B10" s="706"/>
      <c r="C10" s="706"/>
      <c r="D10" s="706"/>
      <c r="E10" s="691"/>
      <c r="F10" s="407"/>
      <c r="G10" s="407"/>
      <c r="H10" s="407"/>
      <c r="I10" s="691"/>
      <c r="J10" s="689"/>
      <c r="K10" s="706"/>
      <c r="M10" s="689"/>
    </row>
    <row r="11" spans="1:22" ht="23.25" customHeight="1">
      <c r="B11" s="707" t="str">
        <f>+OTCHET!B9</f>
        <v>ОУ "Христо Ботев" - с.Левка</v>
      </c>
      <c r="C11" s="707"/>
      <c r="D11" s="707"/>
      <c r="E11" s="708" t="s">
        <v>992</v>
      </c>
      <c r="F11" s="709">
        <f>OTCHET!F9</f>
        <v>42916</v>
      </c>
      <c r="G11" s="710" t="s">
        <v>993</v>
      </c>
      <c r="H11" s="711">
        <f>OTCHET!H9</f>
        <v>0</v>
      </c>
      <c r="I11" s="1494">
        <f>OTCHET!I9</f>
        <v>0</v>
      </c>
      <c r="J11" s="689"/>
      <c r="K11" s="712"/>
      <c r="M11" s="689"/>
      <c r="N11" s="713"/>
      <c r="O11" s="713"/>
      <c r="P11" s="713"/>
      <c r="Q11" s="713"/>
    </row>
    <row r="12" spans="1:22" ht="23.25" customHeight="1">
      <c r="B12" s="228" t="s">
        <v>994</v>
      </c>
      <c r="C12" s="714"/>
      <c r="D12" s="706"/>
      <c r="E12" s="691"/>
      <c r="F12" s="715"/>
      <c r="G12" s="691"/>
      <c r="H12" s="236"/>
      <c r="I12" s="1740" t="s">
        <v>991</v>
      </c>
      <c r="J12" s="689"/>
      <c r="K12" s="714"/>
      <c r="M12" s="689"/>
      <c r="N12" s="713"/>
      <c r="O12" s="713"/>
      <c r="P12" s="713"/>
      <c r="Q12" s="713"/>
    </row>
    <row r="13" spans="1:22" ht="23.25" customHeight="1">
      <c r="B13" s="716" t="e">
        <f>+OTCHET!B12</f>
        <v>#N/A</v>
      </c>
      <c r="C13" s="714"/>
      <c r="D13" s="714"/>
      <c r="E13" s="717" t="str">
        <f>+OTCHET!E12</f>
        <v>код по ЕБК:</v>
      </c>
      <c r="F13" s="233" t="str">
        <f>+OTCHET!F12</f>
        <v>000892670</v>
      </c>
      <c r="G13" s="691"/>
      <c r="H13" s="236"/>
      <c r="I13" s="1741"/>
      <c r="J13" s="689"/>
      <c r="K13" s="714"/>
      <c r="M13" s="689"/>
      <c r="N13" s="713"/>
      <c r="O13" s="713"/>
      <c r="P13" s="713"/>
      <c r="Q13" s="713"/>
    </row>
    <row r="14" spans="1:22" ht="23.25" customHeight="1">
      <c r="B14" s="234" t="s">
        <v>995</v>
      </c>
      <c r="C14" s="699"/>
      <c r="D14" s="699"/>
      <c r="E14" s="699"/>
      <c r="F14" s="699"/>
      <c r="G14" s="699"/>
      <c r="H14" s="236"/>
      <c r="I14" s="1741"/>
      <c r="J14" s="689"/>
      <c r="K14" s="699"/>
      <c r="M14" s="689"/>
      <c r="N14" s="713"/>
      <c r="O14" s="713"/>
      <c r="P14" s="713"/>
      <c r="Q14" s="713"/>
    </row>
    <row r="15" spans="1:22" ht="21.75" customHeight="1" thickBot="1">
      <c r="B15" s="718" t="s">
        <v>996</v>
      </c>
      <c r="C15" s="719"/>
      <c r="D15" s="719"/>
      <c r="E15" s="125">
        <f>OTCHET!E15</f>
        <v>0</v>
      </c>
      <c r="F15" s="720" t="str">
        <f>OTCHET!F15</f>
        <v>БЮДЖЕТ</v>
      </c>
      <c r="G15" s="699"/>
      <c r="H15" s="721"/>
      <c r="I15" s="721"/>
      <c r="J15" s="721"/>
      <c r="K15" s="719"/>
      <c r="L15" s="722"/>
      <c r="M15" s="689"/>
      <c r="N15" s="713"/>
      <c r="O15" s="713"/>
      <c r="P15" s="713"/>
      <c r="Q15" s="713"/>
      <c r="R15" s="713"/>
      <c r="S15" s="713"/>
      <c r="U15" s="713"/>
      <c r="V15" s="713"/>
    </row>
    <row r="16" spans="1:22" ht="16.5" thickBot="1">
      <c r="A16" s="723"/>
      <c r="B16" s="724"/>
      <c r="C16" s="724"/>
      <c r="D16" s="724"/>
      <c r="E16" s="725"/>
      <c r="F16" s="725"/>
      <c r="G16" s="725"/>
      <c r="H16" s="725"/>
      <c r="I16" s="725"/>
      <c r="J16" s="726"/>
      <c r="K16" s="727"/>
      <c r="L16" s="728"/>
      <c r="M16" s="689"/>
      <c r="N16" s="713"/>
      <c r="O16" s="713"/>
      <c r="P16" s="713"/>
      <c r="Q16" s="713"/>
      <c r="R16" s="713"/>
      <c r="S16" s="713"/>
      <c r="U16" s="713"/>
      <c r="V16" s="713"/>
    </row>
    <row r="17" spans="1:22" ht="22.5" customHeight="1">
      <c r="A17" s="723"/>
      <c r="B17" s="729"/>
      <c r="C17" s="730" t="s">
        <v>66</v>
      </c>
      <c r="D17" s="730"/>
      <c r="E17" s="1742" t="s">
        <v>2054</v>
      </c>
      <c r="F17" s="1744" t="s">
        <v>2055</v>
      </c>
      <c r="G17" s="731" t="s">
        <v>1282</v>
      </c>
      <c r="H17" s="732"/>
      <c r="I17" s="733"/>
      <c r="J17" s="734"/>
      <c r="K17" s="735" t="s">
        <v>997</v>
      </c>
      <c r="L17" s="736"/>
      <c r="M17" s="689"/>
      <c r="N17" s="713"/>
      <c r="O17" s="713"/>
      <c r="P17" s="713"/>
      <c r="Q17" s="713"/>
      <c r="R17" s="713"/>
      <c r="S17" s="713"/>
      <c r="T17" s="713"/>
      <c r="U17" s="713"/>
      <c r="V17" s="713"/>
    </row>
    <row r="18" spans="1:22" ht="47.25" customHeight="1">
      <c r="A18" s="723"/>
      <c r="B18" s="737" t="s">
        <v>998</v>
      </c>
      <c r="C18" s="738"/>
      <c r="D18" s="738"/>
      <c r="E18" s="1743"/>
      <c r="F18" s="1745"/>
      <c r="G18" s="739" t="s">
        <v>822</v>
      </c>
      <c r="H18" s="740" t="s">
        <v>823</v>
      </c>
      <c r="I18" s="740" t="s">
        <v>821</v>
      </c>
      <c r="J18" s="741"/>
      <c r="K18" s="742"/>
      <c r="L18" s="736"/>
      <c r="M18" s="728"/>
      <c r="N18" s="713"/>
      <c r="O18" s="713"/>
      <c r="P18" s="713"/>
      <c r="Q18" s="713"/>
      <c r="R18" s="713"/>
      <c r="S18" s="713"/>
      <c r="T18" s="713"/>
      <c r="U18" s="713"/>
      <c r="V18" s="713"/>
    </row>
    <row r="19" spans="1:22" ht="15.75" hidden="1">
      <c r="A19" s="723"/>
      <c r="B19" s="743"/>
      <c r="C19" s="743"/>
      <c r="D19" s="743"/>
      <c r="E19" s="744"/>
      <c r="F19" s="744"/>
      <c r="G19" s="745"/>
      <c r="H19" s="746"/>
      <c r="I19" s="746"/>
      <c r="J19" s="741"/>
      <c r="K19" s="747"/>
      <c r="L19" s="736"/>
      <c r="M19" s="728"/>
      <c r="N19" s="713"/>
      <c r="O19" s="713"/>
      <c r="P19" s="713"/>
      <c r="Q19" s="713"/>
      <c r="R19" s="713"/>
      <c r="S19" s="713"/>
      <c r="T19" s="713"/>
      <c r="U19" s="713"/>
      <c r="V19" s="713"/>
    </row>
    <row r="20" spans="1:22" ht="16.5" thickBot="1">
      <c r="A20" s="723"/>
      <c r="B20" s="748" t="s">
        <v>999</v>
      </c>
      <c r="C20" s="749"/>
      <c r="D20" s="749"/>
      <c r="E20" s="750" t="s">
        <v>179</v>
      </c>
      <c r="F20" s="750" t="s">
        <v>180</v>
      </c>
      <c r="G20" s="751" t="s">
        <v>735</v>
      </c>
      <c r="H20" s="752" t="s">
        <v>736</v>
      </c>
      <c r="I20" s="752" t="s">
        <v>715</v>
      </c>
      <c r="J20" s="753"/>
      <c r="K20" s="754"/>
      <c r="L20" s="722"/>
      <c r="M20" s="728"/>
      <c r="N20" s="713"/>
      <c r="O20" s="713"/>
      <c r="P20" s="713"/>
      <c r="Q20" s="713"/>
      <c r="R20" s="713"/>
      <c r="S20" s="713"/>
      <c r="T20" s="713"/>
      <c r="U20" s="713"/>
      <c r="V20" s="713"/>
    </row>
    <row r="21" spans="1:22" ht="15.75">
      <c r="A21" s="723"/>
      <c r="B21" s="755"/>
      <c r="C21" s="755"/>
      <c r="D21" s="755"/>
      <c r="E21" s="756"/>
      <c r="F21" s="756"/>
      <c r="G21" s="757"/>
      <c r="H21" s="758"/>
      <c r="I21" s="758"/>
      <c r="J21" s="759"/>
      <c r="K21" s="760"/>
      <c r="L21" s="761"/>
      <c r="M21" s="728"/>
      <c r="N21" s="713"/>
      <c r="O21" s="713"/>
      <c r="P21" s="713"/>
      <c r="Q21" s="713"/>
      <c r="R21" s="713"/>
      <c r="S21" s="713"/>
      <c r="T21" s="713"/>
      <c r="U21" s="713"/>
      <c r="V21" s="713"/>
    </row>
    <row r="22" spans="1:22" ht="19.5" thickBot="1">
      <c r="A22" s="723">
        <v>10</v>
      </c>
      <c r="B22" s="762" t="s">
        <v>881</v>
      </c>
      <c r="C22" s="763" t="s">
        <v>181</v>
      </c>
      <c r="D22" s="764"/>
      <c r="E22" s="765">
        <f>+E23+E25+E36+E37</f>
        <v>0</v>
      </c>
      <c r="F22" s="765">
        <f>+F23+F25+F36+F37</f>
        <v>0</v>
      </c>
      <c r="G22" s="766">
        <f>+G23+G25+G36+G37</f>
        <v>0</v>
      </c>
      <c r="H22" s="767">
        <f>+H23+H25+H36+H37</f>
        <v>0</v>
      </c>
      <c r="I22" s="767">
        <f>+I23+I25+I36+I37</f>
        <v>0</v>
      </c>
      <c r="J22" s="768"/>
      <c r="K22" s="769" t="s">
        <v>181</v>
      </c>
      <c r="L22" s="770"/>
      <c r="M22" s="728"/>
      <c r="N22" s="713"/>
      <c r="O22" s="713"/>
      <c r="P22" s="713"/>
      <c r="Q22" s="713"/>
      <c r="R22" s="713"/>
      <c r="S22" s="713"/>
      <c r="T22" s="713"/>
      <c r="U22" s="713"/>
      <c r="V22" s="713"/>
    </row>
    <row r="23" spans="1:22" ht="16.5" thickTop="1">
      <c r="A23" s="723">
        <v>15</v>
      </c>
      <c r="B23" s="771" t="s">
        <v>880</v>
      </c>
      <c r="C23" s="771" t="s">
        <v>371</v>
      </c>
      <c r="D23" s="771"/>
      <c r="E23" s="772">
        <f>OTCHET!E22+OTCHET!E28+OTCHET!E33+OTCHET!E39+OTCHET!E47+OTCHET!E52+OTCHET!E58+OTCHET!E61+OTCHET!E64+OTCHET!E65+OTCHET!E72+OTCHET!E73+OTCHET!E74</f>
        <v>0</v>
      </c>
      <c r="F23" s="772">
        <f>+G23+H23+I23</f>
        <v>0</v>
      </c>
      <c r="G23" s="773">
        <f>OTCHET!I22+OTCHET!I28+OTCHET!I33+OTCHET!I39+OTCHET!I47+OTCHET!I52+OTCHET!I58+OTCHET!I61+OTCHET!I64+OTCHET!I65+OTCHET!I72+OTCHET!I73+OTCHET!I74</f>
        <v>0</v>
      </c>
      <c r="H23" s="774">
        <f>OTCHET!J22+OTCHET!J28+OTCHET!J33+OTCHET!J39+OTCHET!J47+OTCHET!J52+OTCHET!J58+OTCHET!J61+OTCHET!J64+OTCHET!J65+OTCHET!J72+OTCHET!J73+OTCHET!J74</f>
        <v>0</v>
      </c>
      <c r="I23" s="774">
        <f>OTCHET!K22+OTCHET!K28+OTCHET!K33+OTCHET!K39+OTCHET!K47+OTCHET!K52+OTCHET!K58+OTCHET!K61+OTCHET!K64+OTCHET!K65+OTCHET!K72+OTCHET!K73+OTCHET!K74</f>
        <v>0</v>
      </c>
      <c r="J23" s="775"/>
      <c r="K23" s="776" t="s">
        <v>371</v>
      </c>
      <c r="L23" s="777"/>
      <c r="M23" s="728"/>
      <c r="N23" s="713"/>
      <c r="O23" s="713"/>
      <c r="P23" s="713"/>
      <c r="Q23" s="713"/>
      <c r="R23" s="713"/>
      <c r="S23" s="713"/>
      <c r="T23" s="713"/>
      <c r="U23" s="713"/>
      <c r="V23" s="713"/>
    </row>
    <row r="24" spans="1:22" ht="16.5" hidden="1" customHeight="1" thickBot="1">
      <c r="A24" s="723"/>
      <c r="B24" s="778" t="s">
        <v>349</v>
      </c>
      <c r="C24" s="778" t="s">
        <v>345</v>
      </c>
      <c r="D24" s="778"/>
      <c r="E24" s="779"/>
      <c r="F24" s="779">
        <f>+G24+H24+I24</f>
        <v>0</v>
      </c>
      <c r="G24" s="780"/>
      <c r="H24" s="781"/>
      <c r="I24" s="781"/>
      <c r="J24" s="775"/>
      <c r="K24" s="782" t="s">
        <v>345</v>
      </c>
      <c r="L24" s="777"/>
      <c r="M24" s="728"/>
      <c r="N24" s="713"/>
      <c r="O24" s="713"/>
      <c r="P24" s="713"/>
      <c r="Q24" s="713"/>
      <c r="R24" s="713"/>
      <c r="S24" s="713"/>
      <c r="T24" s="713"/>
      <c r="U24" s="713"/>
      <c r="V24" s="713"/>
    </row>
    <row r="25" spans="1:22" ht="15.75">
      <c r="A25" s="723">
        <v>20</v>
      </c>
      <c r="B25" s="783" t="s">
        <v>1000</v>
      </c>
      <c r="C25" s="783" t="s">
        <v>860</v>
      </c>
      <c r="D25" s="783"/>
      <c r="E25" s="784">
        <f>+E26+E30+E31+E32+E33</f>
        <v>0</v>
      </c>
      <c r="F25" s="784">
        <f>+F26+F30+F31+F32+F33</f>
        <v>0</v>
      </c>
      <c r="G25" s="785">
        <f>+G26+G30+G31+G32+G33</f>
        <v>0</v>
      </c>
      <c r="H25" s="786">
        <f>+H26+H30+H31+H32+H33</f>
        <v>0</v>
      </c>
      <c r="I25" s="786">
        <f>+I26+I30+I31+I32+I33</f>
        <v>0</v>
      </c>
      <c r="J25" s="775"/>
      <c r="K25" s="787" t="s">
        <v>860</v>
      </c>
      <c r="L25" s="777"/>
      <c r="M25" s="728"/>
      <c r="N25" s="713"/>
      <c r="O25" s="713"/>
      <c r="P25" s="713"/>
      <c r="Q25" s="713"/>
      <c r="R25" s="713"/>
      <c r="S25" s="713"/>
      <c r="T25" s="713"/>
      <c r="U25" s="713"/>
      <c r="V25" s="713"/>
    </row>
    <row r="26" spans="1:22" ht="15.75">
      <c r="A26" s="723">
        <v>25</v>
      </c>
      <c r="B26" s="788" t="s">
        <v>41</v>
      </c>
      <c r="C26" s="788" t="s">
        <v>861</v>
      </c>
      <c r="D26" s="788"/>
      <c r="E26" s="789">
        <f>OTCHET!E75</f>
        <v>0</v>
      </c>
      <c r="F26" s="789">
        <f t="shared" ref="F26:F37" si="0">+G26+H26+I26</f>
        <v>0</v>
      </c>
      <c r="G26" s="790">
        <f>OTCHET!I75</f>
        <v>0</v>
      </c>
      <c r="H26" s="791">
        <f>OTCHET!J75</f>
        <v>0</v>
      </c>
      <c r="I26" s="791">
        <f>OTCHET!K75</f>
        <v>0</v>
      </c>
      <c r="J26" s="775"/>
      <c r="K26" s="792" t="s">
        <v>861</v>
      </c>
      <c r="L26" s="777"/>
      <c r="M26" s="728"/>
      <c r="N26" s="713"/>
      <c r="O26" s="713"/>
      <c r="P26" s="713"/>
      <c r="Q26" s="713"/>
      <c r="R26" s="713"/>
      <c r="S26" s="713"/>
      <c r="T26" s="713"/>
      <c r="U26" s="713"/>
      <c r="V26" s="713"/>
    </row>
    <row r="27" spans="1:22" ht="15.75">
      <c r="A27" s="723">
        <v>26</v>
      </c>
      <c r="B27" s="793" t="s">
        <v>1001</v>
      </c>
      <c r="C27" s="794" t="s">
        <v>350</v>
      </c>
      <c r="D27" s="793"/>
      <c r="E27" s="795">
        <f>OTCHET!E76</f>
        <v>0</v>
      </c>
      <c r="F27" s="795">
        <f t="shared" si="0"/>
        <v>0</v>
      </c>
      <c r="G27" s="796">
        <f>OTCHET!I76</f>
        <v>0</v>
      </c>
      <c r="H27" s="797">
        <f>OTCHET!J76</f>
        <v>0</v>
      </c>
      <c r="I27" s="797">
        <f>OTCHET!K76</f>
        <v>0</v>
      </c>
      <c r="J27" s="775"/>
      <c r="K27" s="798" t="s">
        <v>350</v>
      </c>
      <c r="L27" s="777"/>
      <c r="M27" s="728"/>
      <c r="N27" s="713"/>
      <c r="O27" s="713"/>
      <c r="P27" s="713"/>
      <c r="Q27" s="713"/>
      <c r="R27" s="713"/>
      <c r="S27" s="713"/>
      <c r="T27" s="713"/>
      <c r="U27" s="713"/>
      <c r="V27" s="713"/>
    </row>
    <row r="28" spans="1:22" ht="15.75">
      <c r="A28" s="723">
        <v>30</v>
      </c>
      <c r="B28" s="799" t="s">
        <v>346</v>
      </c>
      <c r="C28" s="800" t="s">
        <v>351</v>
      </c>
      <c r="D28" s="799"/>
      <c r="E28" s="801">
        <f>OTCHET!E78</f>
        <v>0</v>
      </c>
      <c r="F28" s="801">
        <f t="shared" si="0"/>
        <v>0</v>
      </c>
      <c r="G28" s="802">
        <f>OTCHET!I78</f>
        <v>0</v>
      </c>
      <c r="H28" s="803">
        <f>OTCHET!J78</f>
        <v>0</v>
      </c>
      <c r="I28" s="803">
        <f>OTCHET!K78</f>
        <v>0</v>
      </c>
      <c r="J28" s="775"/>
      <c r="K28" s="804" t="s">
        <v>351</v>
      </c>
      <c r="L28" s="777"/>
      <c r="M28" s="728"/>
      <c r="N28" s="713"/>
      <c r="O28" s="713"/>
      <c r="P28" s="713"/>
      <c r="Q28" s="713"/>
      <c r="R28" s="713"/>
      <c r="S28" s="713"/>
      <c r="T28" s="713"/>
      <c r="U28" s="713"/>
      <c r="V28" s="713"/>
    </row>
    <row r="29" spans="1:22" ht="15.75">
      <c r="A29" s="723">
        <v>35</v>
      </c>
      <c r="B29" s="805" t="s">
        <v>42</v>
      </c>
      <c r="C29" s="806" t="s">
        <v>352</v>
      </c>
      <c r="D29" s="805"/>
      <c r="E29" s="807">
        <f>+OTCHET!E79+OTCHET!E80</f>
        <v>0</v>
      </c>
      <c r="F29" s="807">
        <f t="shared" si="0"/>
        <v>0</v>
      </c>
      <c r="G29" s="808">
        <f>+OTCHET!I79+OTCHET!I80</f>
        <v>0</v>
      </c>
      <c r="H29" s="809">
        <f>+OTCHET!J79+OTCHET!J80</f>
        <v>0</v>
      </c>
      <c r="I29" s="809">
        <f>+OTCHET!K79+OTCHET!K80</f>
        <v>0</v>
      </c>
      <c r="J29" s="775"/>
      <c r="K29" s="810" t="s">
        <v>352</v>
      </c>
      <c r="L29" s="777"/>
      <c r="M29" s="728"/>
      <c r="N29" s="713"/>
      <c r="O29" s="713"/>
      <c r="P29" s="713"/>
      <c r="Q29" s="713"/>
      <c r="R29" s="713"/>
      <c r="S29" s="713"/>
      <c r="T29" s="713"/>
      <c r="U29" s="713"/>
      <c r="V29" s="713"/>
    </row>
    <row r="30" spans="1:22" ht="15.75">
      <c r="A30" s="723">
        <v>40</v>
      </c>
      <c r="B30" s="811" t="s">
        <v>43</v>
      </c>
      <c r="C30" s="811" t="s">
        <v>353</v>
      </c>
      <c r="D30" s="811"/>
      <c r="E30" s="812">
        <f>OTCHET!E90+OTCHET!E93+OTCHET!E94</f>
        <v>0</v>
      </c>
      <c r="F30" s="812">
        <f t="shared" si="0"/>
        <v>0</v>
      </c>
      <c r="G30" s="813">
        <f>OTCHET!I90+OTCHET!I93+OTCHET!I94</f>
        <v>0</v>
      </c>
      <c r="H30" s="814">
        <f>OTCHET!J90+OTCHET!J93+OTCHET!J94</f>
        <v>0</v>
      </c>
      <c r="I30" s="814">
        <f>OTCHET!K90+OTCHET!K93+OTCHET!K94</f>
        <v>0</v>
      </c>
      <c r="J30" s="775"/>
      <c r="K30" s="815" t="s">
        <v>353</v>
      </c>
      <c r="L30" s="777"/>
      <c r="M30" s="728"/>
      <c r="N30" s="713"/>
      <c r="O30" s="713"/>
      <c r="P30" s="713"/>
      <c r="Q30" s="713"/>
      <c r="R30" s="713"/>
      <c r="S30" s="713"/>
      <c r="T30" s="713"/>
      <c r="U30" s="713"/>
      <c r="V30" s="713"/>
    </row>
    <row r="31" spans="1:22" ht="15.75">
      <c r="A31" s="723">
        <v>45</v>
      </c>
      <c r="B31" s="816" t="s">
        <v>332</v>
      </c>
      <c r="C31" s="816" t="s">
        <v>862</v>
      </c>
      <c r="D31" s="816"/>
      <c r="E31" s="817">
        <f>OTCHET!E108</f>
        <v>0</v>
      </c>
      <c r="F31" s="817">
        <f t="shared" si="0"/>
        <v>0</v>
      </c>
      <c r="G31" s="818">
        <f>OTCHET!I108</f>
        <v>0</v>
      </c>
      <c r="H31" s="819">
        <f>OTCHET!J108</f>
        <v>0</v>
      </c>
      <c r="I31" s="819">
        <f>OTCHET!K108</f>
        <v>0</v>
      </c>
      <c r="J31" s="775"/>
      <c r="K31" s="820" t="s">
        <v>862</v>
      </c>
      <c r="L31" s="777"/>
      <c r="M31" s="728"/>
      <c r="N31" s="713"/>
      <c r="O31" s="713"/>
      <c r="P31" s="713"/>
      <c r="Q31" s="713"/>
      <c r="R31" s="713"/>
      <c r="S31" s="713"/>
      <c r="T31" s="713"/>
      <c r="U31" s="713"/>
      <c r="V31" s="713"/>
    </row>
    <row r="32" spans="1:22" ht="15.75">
      <c r="A32" s="723">
        <v>50</v>
      </c>
      <c r="B32" s="816" t="s">
        <v>333</v>
      </c>
      <c r="C32" s="816" t="s">
        <v>470</v>
      </c>
      <c r="D32" s="816"/>
      <c r="E32" s="817">
        <f>OTCHET!E112+OTCHET!E120+OTCHET!E136+OTCHET!E137</f>
        <v>0</v>
      </c>
      <c r="F32" s="817">
        <f t="shared" si="0"/>
        <v>0</v>
      </c>
      <c r="G32" s="818">
        <f>OTCHET!I112+OTCHET!I120+OTCHET!I136+OTCHET!I137</f>
        <v>0</v>
      </c>
      <c r="H32" s="819">
        <f>OTCHET!J112+OTCHET!J120+OTCHET!J136+OTCHET!J137</f>
        <v>0</v>
      </c>
      <c r="I32" s="819">
        <f>OTCHET!K112+OTCHET!K120+OTCHET!K136+OTCHET!K137</f>
        <v>0</v>
      </c>
      <c r="J32" s="775"/>
      <c r="K32" s="820" t="s">
        <v>470</v>
      </c>
      <c r="L32" s="777"/>
      <c r="M32" s="728"/>
      <c r="N32" s="713"/>
      <c r="O32" s="713"/>
      <c r="P32" s="713"/>
      <c r="Q32" s="713"/>
      <c r="R32" s="713"/>
      <c r="S32" s="713"/>
      <c r="T32" s="713"/>
      <c r="U32" s="713"/>
      <c r="V32" s="713"/>
    </row>
    <row r="33" spans="1:22" ht="15.75">
      <c r="A33" s="723">
        <v>51</v>
      </c>
      <c r="B33" s="821" t="s">
        <v>69</v>
      </c>
      <c r="C33" s="822" t="s">
        <v>383</v>
      </c>
      <c r="D33" s="821"/>
      <c r="E33" s="779">
        <f>OTCHET!E124</f>
        <v>0</v>
      </c>
      <c r="F33" s="779">
        <f t="shared" si="0"/>
        <v>0</v>
      </c>
      <c r="G33" s="780">
        <f>OTCHET!I124</f>
        <v>0</v>
      </c>
      <c r="H33" s="781">
        <f>OTCHET!J124</f>
        <v>0</v>
      </c>
      <c r="I33" s="781">
        <f>OTCHET!K124</f>
        <v>0</v>
      </c>
      <c r="J33" s="775"/>
      <c r="K33" s="782" t="s">
        <v>383</v>
      </c>
      <c r="L33" s="777"/>
      <c r="M33" s="728"/>
      <c r="N33" s="713"/>
      <c r="O33" s="713"/>
      <c r="P33" s="713"/>
      <c r="Q33" s="713"/>
      <c r="R33" s="713"/>
      <c r="S33" s="713"/>
      <c r="T33" s="713"/>
      <c r="U33" s="713"/>
      <c r="V33" s="713"/>
    </row>
    <row r="34" spans="1:22" ht="16.5" hidden="1" customHeight="1" thickBot="1">
      <c r="A34" s="723">
        <v>52</v>
      </c>
      <c r="B34" s="823"/>
      <c r="C34" s="824"/>
      <c r="D34" s="824"/>
      <c r="E34" s="825"/>
      <c r="F34" s="825">
        <f t="shared" si="0"/>
        <v>0</v>
      </c>
      <c r="G34" s="826"/>
      <c r="H34" s="827"/>
      <c r="I34" s="827"/>
      <c r="J34" s="775"/>
      <c r="K34" s="828"/>
      <c r="L34" s="777"/>
      <c r="M34" s="728"/>
      <c r="N34" s="713"/>
      <c r="O34" s="713"/>
      <c r="P34" s="713"/>
      <c r="Q34" s="713"/>
      <c r="R34" s="713"/>
      <c r="S34" s="713"/>
      <c r="T34" s="713"/>
      <c r="U34" s="713"/>
      <c r="V34" s="713"/>
    </row>
    <row r="35" spans="1:22" ht="16.5" hidden="1" customHeight="1" thickBot="1">
      <c r="A35" s="723"/>
      <c r="B35" s="829"/>
      <c r="C35" s="829"/>
      <c r="D35" s="829"/>
      <c r="E35" s="830"/>
      <c r="F35" s="830">
        <f t="shared" si="0"/>
        <v>0</v>
      </c>
      <c r="G35" s="831"/>
      <c r="H35" s="832"/>
      <c r="I35" s="832"/>
      <c r="J35" s="775"/>
      <c r="K35" s="833"/>
      <c r="L35" s="777"/>
      <c r="M35" s="728"/>
      <c r="N35" s="713"/>
      <c r="O35" s="713"/>
      <c r="P35" s="713"/>
      <c r="Q35" s="713"/>
      <c r="R35" s="713"/>
      <c r="S35" s="713"/>
      <c r="T35" s="713"/>
      <c r="U35" s="713"/>
      <c r="V35" s="713"/>
    </row>
    <row r="36" spans="1:22" ht="15.75">
      <c r="A36" s="723">
        <v>60</v>
      </c>
      <c r="B36" s="834" t="s">
        <v>340</v>
      </c>
      <c r="C36" s="834" t="s">
        <v>863</v>
      </c>
      <c r="D36" s="834"/>
      <c r="E36" s="835">
        <f>+OTCHET!E138</f>
        <v>0</v>
      </c>
      <c r="F36" s="835">
        <f t="shared" si="0"/>
        <v>0</v>
      </c>
      <c r="G36" s="836">
        <f>+OTCHET!I138</f>
        <v>0</v>
      </c>
      <c r="H36" s="837">
        <f>+OTCHET!J138</f>
        <v>0</v>
      </c>
      <c r="I36" s="837">
        <f>+OTCHET!K138</f>
        <v>0</v>
      </c>
      <c r="J36" s="838"/>
      <c r="K36" s="839" t="s">
        <v>863</v>
      </c>
      <c r="L36" s="777"/>
      <c r="M36" s="728"/>
      <c r="N36" s="713"/>
      <c r="O36" s="713"/>
      <c r="P36" s="713"/>
      <c r="Q36" s="713"/>
      <c r="R36" s="713"/>
      <c r="S36" s="713"/>
      <c r="T36" s="713"/>
      <c r="U36" s="713"/>
      <c r="V36" s="713"/>
    </row>
    <row r="37" spans="1:22" ht="15.75">
      <c r="A37" s="723">
        <v>65</v>
      </c>
      <c r="B37" s="840" t="s">
        <v>321</v>
      </c>
      <c r="C37" s="840" t="s">
        <v>182</v>
      </c>
      <c r="D37" s="840"/>
      <c r="E37" s="841">
        <f>OTCHET!E141+OTCHET!E150+OTCHET!E159</f>
        <v>0</v>
      </c>
      <c r="F37" s="841">
        <f t="shared" si="0"/>
        <v>0</v>
      </c>
      <c r="G37" s="842">
        <f>OTCHET!I141+OTCHET!I150+OTCHET!I159</f>
        <v>0</v>
      </c>
      <c r="H37" s="843">
        <f>OTCHET!J141+OTCHET!J150+OTCHET!J159</f>
        <v>0</v>
      </c>
      <c r="I37" s="843">
        <f>OTCHET!K141+OTCHET!K150+OTCHET!K159</f>
        <v>0</v>
      </c>
      <c r="J37" s="838"/>
      <c r="K37" s="844" t="s">
        <v>182</v>
      </c>
      <c r="L37" s="777"/>
      <c r="M37" s="845"/>
      <c r="N37" s="713"/>
      <c r="O37" s="713"/>
      <c r="P37" s="713"/>
      <c r="Q37" s="713"/>
      <c r="R37" s="713"/>
      <c r="S37" s="713"/>
      <c r="T37" s="713"/>
      <c r="U37" s="713"/>
      <c r="V37" s="713"/>
    </row>
    <row r="38" spans="1:22" ht="19.5" thickBot="1">
      <c r="A38" s="689">
        <v>70</v>
      </c>
      <c r="B38" s="846" t="s">
        <v>49</v>
      </c>
      <c r="C38" s="847" t="s">
        <v>867</v>
      </c>
      <c r="D38" s="848"/>
      <c r="E38" s="849">
        <f>SUM(E39:E53)-E44-E46-E51-E52</f>
        <v>405387</v>
      </c>
      <c r="F38" s="849">
        <f>SUM(F39:F53)-F44-F46-F51-F52</f>
        <v>198456</v>
      </c>
      <c r="G38" s="850">
        <f>SUM(G39:G53)-G44-G46-G51-G52</f>
        <v>198456</v>
      </c>
      <c r="H38" s="851">
        <f>SUM(H39:H53)-H44-H46-H51-H52</f>
        <v>0</v>
      </c>
      <c r="I38" s="851">
        <f>SUM(I39:I53)-I44-I46-I51-I52</f>
        <v>0</v>
      </c>
      <c r="J38" s="775"/>
      <c r="K38" s="852" t="s">
        <v>867</v>
      </c>
      <c r="L38" s="853"/>
      <c r="M38" s="854"/>
      <c r="N38" s="855"/>
      <c r="O38" s="855"/>
      <c r="P38" s="855"/>
      <c r="Q38" s="855"/>
      <c r="R38" s="855"/>
      <c r="S38" s="855"/>
      <c r="T38" s="856"/>
      <c r="U38" s="855"/>
      <c r="V38" s="855"/>
    </row>
    <row r="39" spans="1:22" ht="16.5" thickTop="1">
      <c r="A39" s="689">
        <v>75</v>
      </c>
      <c r="B39" s="857" t="s">
        <v>61</v>
      </c>
      <c r="C39" s="771" t="s">
        <v>864</v>
      </c>
      <c r="D39" s="857"/>
      <c r="E39" s="772">
        <f>OTCHET!E186</f>
        <v>210114</v>
      </c>
      <c r="F39" s="772">
        <f t="shared" ref="F39:F53" si="1">+G39+H39+I39</f>
        <v>88609</v>
      </c>
      <c r="G39" s="773">
        <f>OTCHET!I186</f>
        <v>88609</v>
      </c>
      <c r="H39" s="774">
        <f>OTCHET!J186</f>
        <v>0</v>
      </c>
      <c r="I39" s="1413">
        <f>OTCHET!K186</f>
        <v>0</v>
      </c>
      <c r="J39" s="858"/>
      <c r="K39" s="776" t="s">
        <v>864</v>
      </c>
      <c r="L39" s="853"/>
      <c r="M39" s="854"/>
      <c r="N39" s="855"/>
      <c r="O39" s="855"/>
      <c r="P39" s="855"/>
      <c r="Q39" s="855"/>
      <c r="R39" s="855"/>
      <c r="S39" s="855"/>
      <c r="T39" s="856"/>
      <c r="U39" s="855"/>
      <c r="V39" s="855"/>
    </row>
    <row r="40" spans="1:22" ht="15.75">
      <c r="A40" s="689">
        <v>80</v>
      </c>
      <c r="B40" s="859" t="s">
        <v>50</v>
      </c>
      <c r="C40" s="860" t="s">
        <v>865</v>
      </c>
      <c r="D40" s="859"/>
      <c r="E40" s="817">
        <f>OTCHET!E189</f>
        <v>15737</v>
      </c>
      <c r="F40" s="817">
        <f t="shared" si="1"/>
        <v>11697</v>
      </c>
      <c r="G40" s="818">
        <f>OTCHET!I189</f>
        <v>11697</v>
      </c>
      <c r="H40" s="819">
        <f>OTCHET!J189</f>
        <v>0</v>
      </c>
      <c r="I40" s="1414">
        <f>OTCHET!K189</f>
        <v>0</v>
      </c>
      <c r="J40" s="858"/>
      <c r="K40" s="820" t="s">
        <v>865</v>
      </c>
      <c r="L40" s="853"/>
      <c r="M40" s="854"/>
      <c r="N40" s="855"/>
      <c r="O40" s="855"/>
      <c r="P40" s="855"/>
      <c r="Q40" s="855"/>
      <c r="R40" s="855"/>
      <c r="S40" s="855"/>
      <c r="T40" s="856"/>
      <c r="U40" s="855"/>
      <c r="V40" s="855"/>
    </row>
    <row r="41" spans="1:22" ht="15.75">
      <c r="A41" s="689">
        <v>85</v>
      </c>
      <c r="B41" s="859" t="s">
        <v>347</v>
      </c>
      <c r="C41" s="860" t="s">
        <v>70</v>
      </c>
      <c r="D41" s="859"/>
      <c r="E41" s="817">
        <f>+OTCHET!E195+OTCHET!E203</f>
        <v>46993</v>
      </c>
      <c r="F41" s="817">
        <f t="shared" si="1"/>
        <v>19885</v>
      </c>
      <c r="G41" s="818">
        <f>+OTCHET!I195+OTCHET!I203</f>
        <v>19885</v>
      </c>
      <c r="H41" s="819">
        <f>+OTCHET!J195+OTCHET!J203</f>
        <v>0</v>
      </c>
      <c r="I41" s="1414">
        <f>+OTCHET!K195+OTCHET!K203</f>
        <v>0</v>
      </c>
      <c r="J41" s="858"/>
      <c r="K41" s="820" t="s">
        <v>70</v>
      </c>
      <c r="L41" s="853"/>
      <c r="M41" s="854"/>
      <c r="N41" s="855"/>
      <c r="O41" s="855"/>
      <c r="P41" s="855"/>
      <c r="Q41" s="855"/>
      <c r="R41" s="855"/>
      <c r="S41" s="855"/>
      <c r="T41" s="856"/>
      <c r="U41" s="855"/>
      <c r="V41" s="855"/>
    </row>
    <row r="42" spans="1:22" ht="15.75">
      <c r="A42" s="689">
        <v>90</v>
      </c>
      <c r="B42" s="859" t="s">
        <v>1002</v>
      </c>
      <c r="C42" s="860" t="s">
        <v>747</v>
      </c>
      <c r="D42" s="859"/>
      <c r="E42" s="817">
        <f>+OTCHET!E204+OTCHET!E222+OTCHET!E271</f>
        <v>132543</v>
      </c>
      <c r="F42" s="817">
        <f t="shared" si="1"/>
        <v>78265</v>
      </c>
      <c r="G42" s="818">
        <f>+OTCHET!I204+OTCHET!I222+OTCHET!I271</f>
        <v>78265</v>
      </c>
      <c r="H42" s="819">
        <f>+OTCHET!J204+OTCHET!J222+OTCHET!J271</f>
        <v>0</v>
      </c>
      <c r="I42" s="1414">
        <f>+OTCHET!K204+OTCHET!K222+OTCHET!K271</f>
        <v>0</v>
      </c>
      <c r="J42" s="858"/>
      <c r="K42" s="820" t="s">
        <v>747</v>
      </c>
      <c r="L42" s="853"/>
      <c r="M42" s="854"/>
      <c r="N42" s="855"/>
      <c r="O42" s="855"/>
      <c r="P42" s="855"/>
      <c r="Q42" s="855"/>
      <c r="R42" s="855"/>
      <c r="S42" s="855"/>
      <c r="T42" s="856"/>
      <c r="U42" s="855"/>
      <c r="V42" s="855"/>
    </row>
    <row r="43" spans="1:22" ht="15.75">
      <c r="A43" s="689">
        <v>95</v>
      </c>
      <c r="B43" s="861" t="s">
        <v>51</v>
      </c>
      <c r="C43" s="778" t="s">
        <v>866</v>
      </c>
      <c r="D43" s="861"/>
      <c r="E43" s="779">
        <f>+OTCHET!E226+OTCHET!E232+OTCHET!E235+OTCHET!E236+OTCHET!E237+OTCHET!E238+OTCHET!E239</f>
        <v>0</v>
      </c>
      <c r="F43" s="779">
        <f t="shared" si="1"/>
        <v>0</v>
      </c>
      <c r="G43" s="780">
        <f>+OTCHET!I226+OTCHET!I232+OTCHET!I235+OTCHET!I236+OTCHET!I237+OTCHET!I238+OTCHET!I239</f>
        <v>0</v>
      </c>
      <c r="H43" s="781">
        <f>+OTCHET!J226+OTCHET!J232+OTCHET!J235+OTCHET!J236+OTCHET!J237+OTCHET!J238+OTCHET!J239</f>
        <v>0</v>
      </c>
      <c r="I43" s="1415">
        <f>+OTCHET!K226+OTCHET!K232+OTCHET!K235+OTCHET!K236+OTCHET!K237+OTCHET!K238+OTCHET!K239</f>
        <v>0</v>
      </c>
      <c r="J43" s="858"/>
      <c r="K43" s="782" t="s">
        <v>866</v>
      </c>
      <c r="L43" s="853"/>
      <c r="M43" s="854"/>
      <c r="N43" s="855"/>
      <c r="O43" s="855"/>
      <c r="P43" s="855"/>
      <c r="Q43" s="855"/>
      <c r="R43" s="855"/>
      <c r="S43" s="855"/>
      <c r="T43" s="856"/>
      <c r="U43" s="855"/>
      <c r="V43" s="855"/>
    </row>
    <row r="44" spans="1:22" ht="15.75">
      <c r="A44" s="689">
        <v>100</v>
      </c>
      <c r="B44" s="862" t="s">
        <v>73</v>
      </c>
      <c r="C44" s="862" t="s">
        <v>354</v>
      </c>
      <c r="D44" s="862"/>
      <c r="E44" s="863">
        <f>+OTCHET!E235+OTCHET!E236+OTCHET!E237+OTCHET!E238+OTCHET!E242+OTCHET!E243+OTCHET!E247</f>
        <v>0</v>
      </c>
      <c r="F44" s="863">
        <f t="shared" si="1"/>
        <v>0</v>
      </c>
      <c r="G44" s="864">
        <f>+OTCHET!I235+OTCHET!I236+OTCHET!I237+OTCHET!I238+OTCHET!I242+OTCHET!I243+OTCHET!I247</f>
        <v>0</v>
      </c>
      <c r="H44" s="865">
        <f>+OTCHET!J235+OTCHET!J236+OTCHET!J237+OTCHET!J238+OTCHET!J242+OTCHET!J243+OTCHET!J247</f>
        <v>0</v>
      </c>
      <c r="I44" s="277">
        <f>+OTCHET!K235+OTCHET!K236+OTCHET!K237+OTCHET!K238+OTCHET!K242+OTCHET!K243+OTCHET!K247</f>
        <v>0</v>
      </c>
      <c r="J44" s="858"/>
      <c r="K44" s="866" t="s">
        <v>354</v>
      </c>
      <c r="L44" s="853"/>
      <c r="M44" s="854"/>
      <c r="N44" s="855"/>
      <c r="O44" s="855"/>
      <c r="P44" s="855"/>
      <c r="Q44" s="855"/>
      <c r="R44" s="855"/>
      <c r="S44" s="855"/>
      <c r="T44" s="856"/>
      <c r="U44" s="855"/>
      <c r="V44" s="855"/>
    </row>
    <row r="45" spans="1:22" ht="15.75">
      <c r="A45" s="689">
        <v>105</v>
      </c>
      <c r="B45" s="867" t="s">
        <v>52</v>
      </c>
      <c r="C45" s="868" t="s">
        <v>748</v>
      </c>
      <c r="D45" s="867"/>
      <c r="E45" s="869">
        <f>+OTCHET!E255+OTCHET!E256+OTCHET!E257+OTCHET!E258</f>
        <v>0</v>
      </c>
      <c r="F45" s="869">
        <f t="shared" si="1"/>
        <v>0</v>
      </c>
      <c r="G45" s="870">
        <f>+OTCHET!I255+OTCHET!I256+OTCHET!I257+OTCHET!I258</f>
        <v>0</v>
      </c>
      <c r="H45" s="871">
        <f>+OTCHET!J255+OTCHET!J256+OTCHET!J257+OTCHET!J258</f>
        <v>0</v>
      </c>
      <c r="I45" s="1416">
        <f>+OTCHET!K255+OTCHET!K256+OTCHET!K257+OTCHET!K258</f>
        <v>0</v>
      </c>
      <c r="J45" s="858"/>
      <c r="K45" s="872" t="s">
        <v>748</v>
      </c>
      <c r="L45" s="853"/>
      <c r="M45" s="854"/>
      <c r="N45" s="855"/>
      <c r="O45" s="855"/>
      <c r="P45" s="855"/>
      <c r="Q45" s="855"/>
      <c r="R45" s="855"/>
      <c r="S45" s="855"/>
      <c r="T45" s="856"/>
      <c r="U45" s="855"/>
      <c r="V45" s="855"/>
    </row>
    <row r="46" spans="1:22" ht="15.75">
      <c r="A46" s="689">
        <v>106</v>
      </c>
      <c r="B46" s="862" t="s">
        <v>555</v>
      </c>
      <c r="C46" s="862" t="s">
        <v>561</v>
      </c>
      <c r="D46" s="862"/>
      <c r="E46" s="863">
        <f>+OTCHET!E256</f>
        <v>0</v>
      </c>
      <c r="F46" s="863">
        <f t="shared" si="1"/>
        <v>0</v>
      </c>
      <c r="G46" s="864">
        <f>+OTCHET!I256</f>
        <v>0</v>
      </c>
      <c r="H46" s="865">
        <f>+OTCHET!J256</f>
        <v>0</v>
      </c>
      <c r="I46" s="277">
        <f>+OTCHET!K256</f>
        <v>0</v>
      </c>
      <c r="J46" s="858"/>
      <c r="K46" s="866" t="s">
        <v>561</v>
      </c>
      <c r="L46" s="853"/>
      <c r="M46" s="854"/>
      <c r="N46" s="855"/>
      <c r="O46" s="855"/>
      <c r="P46" s="855"/>
      <c r="Q46" s="855"/>
      <c r="R46" s="855"/>
      <c r="S46" s="855"/>
      <c r="T46" s="856"/>
      <c r="U46" s="855"/>
      <c r="V46" s="855"/>
    </row>
    <row r="47" spans="1:22" ht="15.75">
      <c r="A47" s="689">
        <v>107</v>
      </c>
      <c r="B47" s="860" t="s">
        <v>556</v>
      </c>
      <c r="C47" s="860" t="s">
        <v>372</v>
      </c>
      <c r="D47" s="859"/>
      <c r="E47" s="817">
        <f>+OTCHET!E265+OTCHET!E269+OTCHET!E270+OTCHET!E272</f>
        <v>0</v>
      </c>
      <c r="F47" s="817">
        <f t="shared" si="1"/>
        <v>0</v>
      </c>
      <c r="G47" s="818">
        <f>+OTCHET!I265+OTCHET!I269+OTCHET!I270+OTCHET!I272</f>
        <v>0</v>
      </c>
      <c r="H47" s="819">
        <f>+OTCHET!J265+OTCHET!J269+OTCHET!J270+OTCHET!J272</f>
        <v>0</v>
      </c>
      <c r="I47" s="1414">
        <f>+OTCHET!K265+OTCHET!K269+OTCHET!K270+OTCHET!K272</f>
        <v>0</v>
      </c>
      <c r="J47" s="858"/>
      <c r="K47" s="820" t="s">
        <v>372</v>
      </c>
      <c r="L47" s="853"/>
      <c r="M47" s="854"/>
      <c r="N47" s="855"/>
      <c r="O47" s="855"/>
      <c r="P47" s="855"/>
      <c r="Q47" s="855"/>
      <c r="R47" s="855"/>
      <c r="S47" s="855"/>
      <c r="T47" s="856"/>
      <c r="U47" s="855"/>
      <c r="V47" s="855"/>
    </row>
    <row r="48" spans="1:22" ht="15.75">
      <c r="A48" s="689">
        <v>108</v>
      </c>
      <c r="B48" s="860" t="s">
        <v>557</v>
      </c>
      <c r="C48" s="860" t="s">
        <v>373</v>
      </c>
      <c r="D48" s="859"/>
      <c r="E48" s="817">
        <f>OTCHET!E275+OTCHET!E276+OTCHET!E284+OTCHET!E287</f>
        <v>0</v>
      </c>
      <c r="F48" s="817">
        <f t="shared" si="1"/>
        <v>0</v>
      </c>
      <c r="G48" s="818">
        <f>OTCHET!I275+OTCHET!I276+OTCHET!I284+OTCHET!I287</f>
        <v>0</v>
      </c>
      <c r="H48" s="819">
        <f>OTCHET!J275+OTCHET!J276+OTCHET!J284+OTCHET!J287</f>
        <v>0</v>
      </c>
      <c r="I48" s="1414">
        <f>OTCHET!K275+OTCHET!K276+OTCHET!K284+OTCHET!K287</f>
        <v>0</v>
      </c>
      <c r="J48" s="858"/>
      <c r="K48" s="820" t="s">
        <v>373</v>
      </c>
      <c r="L48" s="853"/>
      <c r="M48" s="854"/>
      <c r="N48" s="855"/>
      <c r="O48" s="855"/>
      <c r="P48" s="855"/>
      <c r="Q48" s="855"/>
      <c r="R48" s="855"/>
      <c r="S48" s="855"/>
      <c r="T48" s="856"/>
      <c r="U48" s="855"/>
      <c r="V48" s="855"/>
    </row>
    <row r="49" spans="1:22" ht="15.75">
      <c r="A49" s="689">
        <v>110</v>
      </c>
      <c r="B49" s="860" t="s">
        <v>558</v>
      </c>
      <c r="C49" s="860" t="s">
        <v>374</v>
      </c>
      <c r="D49" s="860"/>
      <c r="E49" s="817">
        <f>+OTCHET!E288</f>
        <v>0</v>
      </c>
      <c r="F49" s="817">
        <f t="shared" si="1"/>
        <v>0</v>
      </c>
      <c r="G49" s="818">
        <f>+OTCHET!I288</f>
        <v>0</v>
      </c>
      <c r="H49" s="819">
        <f>+OTCHET!J288</f>
        <v>0</v>
      </c>
      <c r="I49" s="1414">
        <f>+OTCHET!K288</f>
        <v>0</v>
      </c>
      <c r="J49" s="858"/>
      <c r="K49" s="820" t="s">
        <v>374</v>
      </c>
      <c r="L49" s="853"/>
      <c r="M49" s="854"/>
      <c r="N49" s="855"/>
      <c r="O49" s="855"/>
      <c r="P49" s="855"/>
      <c r="Q49" s="855"/>
      <c r="R49" s="855"/>
      <c r="S49" s="855"/>
      <c r="T49" s="856"/>
      <c r="U49" s="855"/>
      <c r="V49" s="855"/>
    </row>
    <row r="50" spans="1:22" ht="15.75">
      <c r="A50" s="689">
        <v>115</v>
      </c>
      <c r="B50" s="861" t="s">
        <v>559</v>
      </c>
      <c r="C50" s="873" t="s">
        <v>466</v>
      </c>
      <c r="D50" s="778"/>
      <c r="E50" s="779">
        <f>+OTCHET!E293</f>
        <v>0</v>
      </c>
      <c r="F50" s="779">
        <f t="shared" si="1"/>
        <v>0</v>
      </c>
      <c r="G50" s="780">
        <f>+OTCHET!I293</f>
        <v>0</v>
      </c>
      <c r="H50" s="781">
        <f>+OTCHET!J293</f>
        <v>0</v>
      </c>
      <c r="I50" s="1415">
        <f>+OTCHET!K293</f>
        <v>0</v>
      </c>
      <c r="J50" s="858"/>
      <c r="K50" s="782" t="s">
        <v>466</v>
      </c>
      <c r="L50" s="853"/>
      <c r="M50" s="854"/>
      <c r="N50" s="855"/>
      <c r="O50" s="855"/>
      <c r="P50" s="855"/>
      <c r="Q50" s="855"/>
      <c r="R50" s="855"/>
      <c r="S50" s="855"/>
      <c r="T50" s="856"/>
      <c r="U50" s="855"/>
      <c r="V50" s="855"/>
    </row>
    <row r="51" spans="1:22" ht="15.75">
      <c r="A51" s="689">
        <v>120</v>
      </c>
      <c r="B51" s="874" t="s">
        <v>72</v>
      </c>
      <c r="C51" s="874" t="s">
        <v>355</v>
      </c>
      <c r="D51" s="875"/>
      <c r="E51" s="876">
        <f>OTCHET!E294</f>
        <v>0</v>
      </c>
      <c r="F51" s="876">
        <f t="shared" si="1"/>
        <v>0</v>
      </c>
      <c r="G51" s="877">
        <f>OTCHET!I294</f>
        <v>0</v>
      </c>
      <c r="H51" s="878">
        <f>OTCHET!J294</f>
        <v>0</v>
      </c>
      <c r="I51" s="1417">
        <f>OTCHET!K294</f>
        <v>0</v>
      </c>
      <c r="J51" s="858"/>
      <c r="K51" s="879" t="s">
        <v>355</v>
      </c>
      <c r="L51" s="853"/>
      <c r="M51" s="854"/>
      <c r="N51" s="855"/>
      <c r="O51" s="855"/>
      <c r="P51" s="855"/>
      <c r="Q51" s="855"/>
      <c r="R51" s="855"/>
      <c r="S51" s="855"/>
      <c r="T51" s="856"/>
      <c r="U51" s="855"/>
      <c r="V51" s="855"/>
    </row>
    <row r="52" spans="1:22" ht="15.75">
      <c r="A52" s="689">
        <v>125</v>
      </c>
      <c r="B52" s="880" t="s">
        <v>381</v>
      </c>
      <c r="C52" s="881" t="s">
        <v>382</v>
      </c>
      <c r="D52" s="882"/>
      <c r="E52" s="883">
        <f>OTCHET!E296</f>
        <v>0</v>
      </c>
      <c r="F52" s="883">
        <f t="shared" si="1"/>
        <v>0</v>
      </c>
      <c r="G52" s="884">
        <f>OTCHET!I296</f>
        <v>0</v>
      </c>
      <c r="H52" s="885">
        <f>OTCHET!J296</f>
        <v>0</v>
      </c>
      <c r="I52" s="1418">
        <f>OTCHET!K296</f>
        <v>0</v>
      </c>
      <c r="J52" s="858"/>
      <c r="K52" s="886" t="s">
        <v>382</v>
      </c>
      <c r="L52" s="853"/>
      <c r="M52" s="854"/>
      <c r="N52" s="855"/>
      <c r="O52" s="855"/>
      <c r="P52" s="855"/>
      <c r="Q52" s="855"/>
      <c r="R52" s="855"/>
      <c r="S52" s="855"/>
      <c r="T52" s="856"/>
      <c r="U52" s="855"/>
      <c r="V52" s="855"/>
    </row>
    <row r="53" spans="1:22" ht="15.75">
      <c r="A53" s="887">
        <v>127</v>
      </c>
      <c r="B53" s="823" t="s">
        <v>560</v>
      </c>
      <c r="C53" s="823" t="s">
        <v>71</v>
      </c>
      <c r="D53" s="888"/>
      <c r="E53" s="889">
        <f>+OTCHET!E297</f>
        <v>0</v>
      </c>
      <c r="F53" s="889">
        <f t="shared" si="1"/>
        <v>0</v>
      </c>
      <c r="G53" s="890">
        <f>+OTCHET!I297</f>
        <v>0</v>
      </c>
      <c r="H53" s="891">
        <f>+OTCHET!J297</f>
        <v>0</v>
      </c>
      <c r="I53" s="891">
        <f>+OTCHET!K297</f>
        <v>0</v>
      </c>
      <c r="J53" s="838"/>
      <c r="K53" s="892" t="s">
        <v>71</v>
      </c>
      <c r="L53" s="853"/>
      <c r="M53" s="854"/>
      <c r="N53" s="855"/>
      <c r="O53" s="855"/>
      <c r="P53" s="855"/>
      <c r="Q53" s="855"/>
      <c r="R53" s="855"/>
      <c r="S53" s="855"/>
      <c r="T53" s="856"/>
      <c r="U53" s="855"/>
      <c r="V53" s="855"/>
    </row>
    <row r="54" spans="1:22" ht="19.5" thickBot="1">
      <c r="A54" s="689">
        <v>130</v>
      </c>
      <c r="B54" s="893" t="s">
        <v>183</v>
      </c>
      <c r="C54" s="894" t="s">
        <v>483</v>
      </c>
      <c r="D54" s="894"/>
      <c r="E54" s="895">
        <f>+E55+E56+E60</f>
        <v>411855</v>
      </c>
      <c r="F54" s="895">
        <f>+F55+F56+F60</f>
        <v>243772</v>
      </c>
      <c r="G54" s="896">
        <f>+G55+G56+G60</f>
        <v>243772</v>
      </c>
      <c r="H54" s="897">
        <f>+H55+H56+H60</f>
        <v>0</v>
      </c>
      <c r="I54" s="898">
        <f>+I55+I56+I60</f>
        <v>0</v>
      </c>
      <c r="J54" s="775"/>
      <c r="K54" s="899" t="s">
        <v>483</v>
      </c>
      <c r="L54" s="853"/>
      <c r="M54" s="854"/>
      <c r="N54" s="855"/>
      <c r="O54" s="855"/>
      <c r="P54" s="855"/>
      <c r="Q54" s="855"/>
      <c r="R54" s="855"/>
      <c r="S54" s="855"/>
      <c r="T54" s="856"/>
      <c r="U54" s="855"/>
      <c r="V54" s="855"/>
    </row>
    <row r="55" spans="1:22" ht="16.5" thickTop="1">
      <c r="A55" s="689">
        <v>135</v>
      </c>
      <c r="B55" s="867" t="s">
        <v>184</v>
      </c>
      <c r="C55" s="868" t="s">
        <v>469</v>
      </c>
      <c r="D55" s="867"/>
      <c r="E55" s="900">
        <f>+OTCHET!E357+OTCHET!E371+OTCHET!E384</f>
        <v>0</v>
      </c>
      <c r="F55" s="900">
        <f t="shared" ref="F55:F61" si="2">+G55+H55+I55</f>
        <v>0</v>
      </c>
      <c r="G55" s="901">
        <f>+OTCHET!I357+OTCHET!I371+OTCHET!I384</f>
        <v>0</v>
      </c>
      <c r="H55" s="902">
        <f>+OTCHET!J357+OTCHET!J371+OTCHET!J384</f>
        <v>0</v>
      </c>
      <c r="I55" s="902">
        <f>+OTCHET!K357+OTCHET!K371+OTCHET!K384</f>
        <v>0</v>
      </c>
      <c r="J55" s="838"/>
      <c r="K55" s="903" t="s">
        <v>469</v>
      </c>
      <c r="L55" s="853"/>
      <c r="M55" s="854"/>
      <c r="N55" s="855"/>
      <c r="O55" s="855"/>
      <c r="P55" s="855"/>
      <c r="Q55" s="855"/>
      <c r="R55" s="855"/>
      <c r="S55" s="855"/>
      <c r="T55" s="856"/>
      <c r="U55" s="855"/>
      <c r="V55" s="855"/>
    </row>
    <row r="56" spans="1:22" ht="15.75">
      <c r="A56" s="689">
        <v>140</v>
      </c>
      <c r="B56" s="859" t="s">
        <v>53</v>
      </c>
      <c r="C56" s="860" t="s">
        <v>484</v>
      </c>
      <c r="D56" s="859"/>
      <c r="E56" s="904">
        <f>+OTCHET!E379+OTCHET!E387+OTCHET!E392+OTCHET!E395+OTCHET!E398+OTCHET!E401+OTCHET!E402+OTCHET!E405+OTCHET!E418+OTCHET!E419+OTCHET!E420+OTCHET!E421+OTCHET!E422</f>
        <v>411855</v>
      </c>
      <c r="F56" s="904">
        <f t="shared" si="2"/>
        <v>243772</v>
      </c>
      <c r="G56" s="905">
        <f>+OTCHET!I379+OTCHET!I387+OTCHET!I392+OTCHET!I395+OTCHET!I398+OTCHET!I401+OTCHET!I402+OTCHET!I405+OTCHET!I418+OTCHET!I419+OTCHET!I420+OTCHET!I421+OTCHET!I422</f>
        <v>243772</v>
      </c>
      <c r="H56" s="906">
        <f>+OTCHET!J379+OTCHET!J387+OTCHET!J392+OTCHET!J395+OTCHET!J398+OTCHET!J401+OTCHET!J402+OTCHET!J405+OTCHET!J418+OTCHET!J419+OTCHET!J420+OTCHET!J421+OTCHET!J422</f>
        <v>0</v>
      </c>
      <c r="I56" s="906">
        <f>+OTCHET!K379+OTCHET!K387+OTCHET!K392+OTCHET!K395+OTCHET!K398+OTCHET!K401+OTCHET!K402+OTCHET!K405+OTCHET!K418+OTCHET!K419+OTCHET!K420+OTCHET!K421+OTCHET!K422</f>
        <v>0</v>
      </c>
      <c r="J56" s="838"/>
      <c r="K56" s="907" t="s">
        <v>484</v>
      </c>
      <c r="L56" s="853"/>
      <c r="M56" s="854"/>
      <c r="N56" s="855"/>
      <c r="O56" s="855"/>
      <c r="P56" s="855"/>
      <c r="Q56" s="855"/>
      <c r="R56" s="855"/>
      <c r="S56" s="855"/>
      <c r="T56" s="856"/>
      <c r="U56" s="855"/>
      <c r="V56" s="855"/>
    </row>
    <row r="57" spans="1:22" ht="15.75">
      <c r="A57" s="689">
        <v>145</v>
      </c>
      <c r="B57" s="778" t="s">
        <v>348</v>
      </c>
      <c r="C57" s="778" t="s">
        <v>356</v>
      </c>
      <c r="D57" s="861"/>
      <c r="E57" s="908">
        <f>+OTCHET!E418+OTCHET!E419+OTCHET!E420+OTCHET!E421+OTCHET!E422</f>
        <v>0</v>
      </c>
      <c r="F57" s="908">
        <f t="shared" si="2"/>
        <v>-8000</v>
      </c>
      <c r="G57" s="909">
        <f>+OTCHET!I418+OTCHET!I419+OTCHET!I420+OTCHET!I421+OTCHET!I422</f>
        <v>-8000</v>
      </c>
      <c r="H57" s="910">
        <f>+OTCHET!J418+OTCHET!J419+OTCHET!J420+OTCHET!J421+OTCHET!J422</f>
        <v>0</v>
      </c>
      <c r="I57" s="910">
        <f>+OTCHET!K418+OTCHET!K419+OTCHET!K420+OTCHET!K421+OTCHET!K422</f>
        <v>0</v>
      </c>
      <c r="J57" s="838"/>
      <c r="K57" s="911" t="s">
        <v>356</v>
      </c>
      <c r="L57" s="853"/>
      <c r="M57" s="854"/>
      <c r="N57" s="855"/>
      <c r="O57" s="855"/>
      <c r="P57" s="855"/>
      <c r="Q57" s="855"/>
      <c r="R57" s="855"/>
      <c r="S57" s="855"/>
      <c r="T57" s="856"/>
      <c r="U57" s="855"/>
      <c r="V57" s="855"/>
    </row>
    <row r="58" spans="1:22" ht="15.75">
      <c r="A58" s="689">
        <v>150</v>
      </c>
      <c r="B58" s="912" t="s">
        <v>471</v>
      </c>
      <c r="C58" s="912" t="s">
        <v>345</v>
      </c>
      <c r="D58" s="913"/>
      <c r="E58" s="914">
        <f>OTCHET!E401</f>
        <v>0</v>
      </c>
      <c r="F58" s="914">
        <f t="shared" si="2"/>
        <v>0</v>
      </c>
      <c r="G58" s="915">
        <f>OTCHET!I401</f>
        <v>0</v>
      </c>
      <c r="H58" s="916">
        <f>OTCHET!J401</f>
        <v>0</v>
      </c>
      <c r="I58" s="916">
        <f>OTCHET!K401</f>
        <v>0</v>
      </c>
      <c r="J58" s="838"/>
      <c r="K58" s="917" t="s">
        <v>345</v>
      </c>
      <c r="L58" s="853"/>
      <c r="M58" s="854"/>
      <c r="N58" s="855"/>
      <c r="O58" s="855"/>
      <c r="P58" s="855"/>
      <c r="Q58" s="855"/>
      <c r="R58" s="855"/>
      <c r="S58" s="855"/>
      <c r="T58" s="856"/>
      <c r="U58" s="855"/>
      <c r="V58" s="855"/>
    </row>
    <row r="59" spans="1:22" ht="15.75" hidden="1" customHeight="1">
      <c r="A59" s="689">
        <v>160</v>
      </c>
      <c r="B59" s="918"/>
      <c r="C59" s="919"/>
      <c r="D59" s="867"/>
      <c r="E59" s="900"/>
      <c r="F59" s="900">
        <f t="shared" si="2"/>
        <v>0</v>
      </c>
      <c r="G59" s="901"/>
      <c r="H59" s="902"/>
      <c r="I59" s="902"/>
      <c r="J59" s="838"/>
      <c r="K59" s="903"/>
      <c r="L59" s="853"/>
      <c r="M59" s="854"/>
      <c r="N59" s="855"/>
      <c r="O59" s="855"/>
      <c r="P59" s="855"/>
      <c r="Q59" s="855"/>
      <c r="R59" s="855"/>
      <c r="S59" s="855"/>
      <c r="T59" s="856"/>
      <c r="U59" s="855"/>
      <c r="V59" s="855"/>
    </row>
    <row r="60" spans="1:22" ht="15.75">
      <c r="A60" s="887">
        <v>162</v>
      </c>
      <c r="B60" s="920" t="s">
        <v>737</v>
      </c>
      <c r="C60" s="840" t="s">
        <v>868</v>
      </c>
      <c r="D60" s="920"/>
      <c r="E60" s="841">
        <f>OTCHET!E408</f>
        <v>0</v>
      </c>
      <c r="F60" s="841">
        <f t="shared" si="2"/>
        <v>0</v>
      </c>
      <c r="G60" s="842">
        <f>OTCHET!I408</f>
        <v>0</v>
      </c>
      <c r="H60" s="843">
        <f>OTCHET!J408</f>
        <v>0</v>
      </c>
      <c r="I60" s="843">
        <f>OTCHET!K408</f>
        <v>0</v>
      </c>
      <c r="J60" s="838"/>
      <c r="K60" s="844" t="s">
        <v>868</v>
      </c>
      <c r="L60" s="853"/>
      <c r="M60" s="854"/>
      <c r="N60" s="855"/>
      <c r="O60" s="855"/>
      <c r="P60" s="855"/>
      <c r="Q60" s="855"/>
      <c r="R60" s="855"/>
      <c r="S60" s="855"/>
      <c r="T60" s="856"/>
      <c r="U60" s="855"/>
      <c r="V60" s="855"/>
    </row>
    <row r="61" spans="1:22" ht="19.5" thickBot="1">
      <c r="A61" s="689">
        <v>165</v>
      </c>
      <c r="B61" s="921" t="s">
        <v>482</v>
      </c>
      <c r="C61" s="922" t="s">
        <v>379</v>
      </c>
      <c r="D61" s="923"/>
      <c r="E61" s="924">
        <f>+OTCHET!E248</f>
        <v>0</v>
      </c>
      <c r="F61" s="924">
        <f t="shared" si="2"/>
        <v>0</v>
      </c>
      <c r="G61" s="925">
        <f>+OTCHET!I248</f>
        <v>0</v>
      </c>
      <c r="H61" s="926">
        <f>+OTCHET!J248</f>
        <v>0</v>
      </c>
      <c r="I61" s="926">
        <f>+OTCHET!K248</f>
        <v>0</v>
      </c>
      <c r="J61" s="838"/>
      <c r="K61" s="927" t="s">
        <v>379</v>
      </c>
      <c r="L61" s="853"/>
      <c r="M61" s="854"/>
      <c r="N61" s="855"/>
      <c r="O61" s="855"/>
      <c r="P61" s="855"/>
      <c r="Q61" s="855"/>
      <c r="R61" s="855"/>
      <c r="S61" s="855"/>
      <c r="T61" s="856"/>
      <c r="U61" s="855"/>
      <c r="V61" s="855"/>
    </row>
    <row r="62" spans="1:22" ht="19.5" thickTop="1">
      <c r="A62" s="689">
        <v>175</v>
      </c>
      <c r="B62" s="928" t="s">
        <v>1003</v>
      </c>
      <c r="C62" s="929"/>
      <c r="D62" s="929"/>
      <c r="E62" s="930">
        <f>+E22-E38+E54-E61</f>
        <v>6468</v>
      </c>
      <c r="F62" s="930">
        <f>+F22-F38+F54-F61</f>
        <v>45316</v>
      </c>
      <c r="G62" s="931">
        <f>+G22-G38+G54-G61</f>
        <v>45316</v>
      </c>
      <c r="H62" s="932">
        <f>+H22-H38+H54-H61</f>
        <v>0</v>
      </c>
      <c r="I62" s="932">
        <f>+I22-I38+I54-I61</f>
        <v>0</v>
      </c>
      <c r="J62" s="838"/>
      <c r="K62" s="933"/>
      <c r="L62" s="853"/>
      <c r="M62" s="854"/>
      <c r="N62" s="855"/>
      <c r="O62" s="855"/>
      <c r="P62" s="855"/>
      <c r="Q62" s="855"/>
      <c r="R62" s="855"/>
      <c r="S62" s="855"/>
      <c r="T62" s="856"/>
      <c r="U62" s="855"/>
      <c r="V62" s="855"/>
    </row>
    <row r="63" spans="1:22" ht="12" hidden="1" customHeight="1">
      <c r="A63" s="689">
        <v>180</v>
      </c>
      <c r="B63" s="934">
        <f>+IF(+SUM(E$63:I$63)=0,0,"Контрола: дефицит/излишък = финансиране с обратен знак (V. + VІ. = 0)")</f>
        <v>0</v>
      </c>
      <c r="C63" s="935"/>
      <c r="D63" s="935"/>
      <c r="E63" s="936">
        <f>+E$62+E$64</f>
        <v>0</v>
      </c>
      <c r="F63" s="936">
        <f>+F$62+F$64</f>
        <v>0</v>
      </c>
      <c r="G63" s="937">
        <f>+G$62+G$64</f>
        <v>0</v>
      </c>
      <c r="H63" s="937">
        <f>+H$62+H$64</f>
        <v>0</v>
      </c>
      <c r="I63" s="937">
        <f>+I$62+I$64</f>
        <v>0</v>
      </c>
      <c r="J63" s="838"/>
      <c r="K63" s="938"/>
      <c r="L63" s="853"/>
      <c r="M63" s="854"/>
      <c r="N63" s="855"/>
      <c r="O63" s="855"/>
      <c r="P63" s="855"/>
      <c r="Q63" s="855"/>
      <c r="R63" s="855"/>
      <c r="S63" s="855"/>
      <c r="T63" s="856"/>
      <c r="U63" s="855"/>
      <c r="V63" s="855"/>
    </row>
    <row r="64" spans="1:22" ht="19.5" thickBot="1">
      <c r="A64" s="689">
        <v>185</v>
      </c>
      <c r="B64" s="762" t="s">
        <v>380</v>
      </c>
      <c r="C64" s="939" t="s">
        <v>54</v>
      </c>
      <c r="D64" s="939"/>
      <c r="E64" s="940">
        <f>SUM(+E66+E74+E75+E82+E83+E84+E87+E88+E89+E90+E91+E92+E93)</f>
        <v>-6468</v>
      </c>
      <c r="F64" s="940">
        <f>SUM(+F66+F74+F75+F82+F83+F84+F87+F88+F89+F90+F91+F92+F93)</f>
        <v>-45316</v>
      </c>
      <c r="G64" s="941">
        <f>SUM(+G66+G74+G75+G82+G83+G84+G87+G88+G89+G90+G91+G92+G93)</f>
        <v>-45316</v>
      </c>
      <c r="H64" s="942">
        <f>SUM(+H66+H74+H75+H82+H83+H84+H87+H88+H89+H90+H91+H92+H93)</f>
        <v>0</v>
      </c>
      <c r="I64" s="942">
        <f>SUM(+I66+I74+I75+I82+I83+I84+I87+I88+I89+I90+I91+I92+I93)</f>
        <v>0</v>
      </c>
      <c r="J64" s="838"/>
      <c r="K64" s="943" t="s">
        <v>54</v>
      </c>
      <c r="L64" s="853"/>
      <c r="M64" s="854"/>
      <c r="N64" s="855"/>
      <c r="O64" s="855"/>
      <c r="P64" s="855"/>
      <c r="Q64" s="855"/>
      <c r="R64" s="855"/>
      <c r="S64" s="855"/>
      <c r="T64" s="856"/>
      <c r="U64" s="855"/>
      <c r="V64" s="855"/>
    </row>
    <row r="65" spans="1:22" ht="16.5" hidden="1" thickTop="1">
      <c r="A65" s="689">
        <v>190</v>
      </c>
      <c r="B65" s="944"/>
      <c r="C65" s="944"/>
      <c r="D65" s="944"/>
      <c r="E65" s="945"/>
      <c r="F65" s="946">
        <f>+G65+H65+I65</f>
        <v>0</v>
      </c>
      <c r="G65" s="947"/>
      <c r="H65" s="948"/>
      <c r="I65" s="948"/>
      <c r="J65" s="838"/>
      <c r="K65" s="949"/>
      <c r="L65" s="853"/>
      <c r="M65" s="854"/>
      <c r="N65" s="855"/>
      <c r="O65" s="855"/>
      <c r="P65" s="855"/>
      <c r="Q65" s="855"/>
      <c r="R65" s="855"/>
      <c r="S65" s="855"/>
      <c r="T65" s="856"/>
      <c r="U65" s="855"/>
      <c r="V65" s="855"/>
    </row>
    <row r="66" spans="1:22" ht="16.5" thickTop="1">
      <c r="A66" s="950">
        <v>195</v>
      </c>
      <c r="B66" s="861" t="s">
        <v>55</v>
      </c>
      <c r="C66" s="778" t="s">
        <v>74</v>
      </c>
      <c r="D66" s="861"/>
      <c r="E66" s="908">
        <f>SUM(E67:E73)</f>
        <v>0</v>
      </c>
      <c r="F66" s="908">
        <f>SUM(F67:F73)</f>
        <v>0</v>
      </c>
      <c r="G66" s="909">
        <f>SUM(G67:G73)</f>
        <v>0</v>
      </c>
      <c r="H66" s="910">
        <f>SUM(H67:H73)</f>
        <v>0</v>
      </c>
      <c r="I66" s="910">
        <f>SUM(I67:I73)</f>
        <v>0</v>
      </c>
      <c r="J66" s="838"/>
      <c r="K66" s="911" t="s">
        <v>74</v>
      </c>
      <c r="L66" s="951"/>
      <c r="M66" s="854"/>
      <c r="N66" s="855"/>
      <c r="O66" s="855"/>
      <c r="P66" s="855"/>
      <c r="Q66" s="855"/>
      <c r="R66" s="855"/>
      <c r="S66" s="855"/>
      <c r="T66" s="856"/>
      <c r="U66" s="855"/>
      <c r="V66" s="855"/>
    </row>
    <row r="67" spans="1:22" ht="15.75">
      <c r="A67" s="952">
        <v>200</v>
      </c>
      <c r="B67" s="953" t="s">
        <v>56</v>
      </c>
      <c r="C67" s="953" t="s">
        <v>357</v>
      </c>
      <c r="D67" s="953"/>
      <c r="E67" s="954">
        <f>+OTCHET!E478+OTCHET!E479+OTCHET!E482+OTCHET!E483+OTCHET!E486+OTCHET!E487+OTCHET!E491</f>
        <v>0</v>
      </c>
      <c r="F67" s="954">
        <f t="shared" ref="F67:F74" si="3">+G67+H67+I67</f>
        <v>0</v>
      </c>
      <c r="G67" s="955">
        <f>+OTCHET!I478+OTCHET!I479+OTCHET!I482+OTCHET!I483+OTCHET!I486+OTCHET!I487+OTCHET!I491</f>
        <v>0</v>
      </c>
      <c r="H67" s="956">
        <f>+OTCHET!J478+OTCHET!J479+OTCHET!J482+OTCHET!J483+OTCHET!J486+OTCHET!J487+OTCHET!J491</f>
        <v>0</v>
      </c>
      <c r="I67" s="956">
        <f>+OTCHET!K478+OTCHET!K479+OTCHET!K482+OTCHET!K483+OTCHET!K486+OTCHET!K487+OTCHET!K491</f>
        <v>0</v>
      </c>
      <c r="J67" s="838"/>
      <c r="K67" s="957" t="s">
        <v>357</v>
      </c>
      <c r="L67" s="958"/>
      <c r="M67" s="854"/>
      <c r="N67" s="855"/>
      <c r="O67" s="855"/>
      <c r="P67" s="855"/>
      <c r="Q67" s="855"/>
      <c r="R67" s="855"/>
      <c r="S67" s="855"/>
      <c r="T67" s="856"/>
      <c r="U67" s="855"/>
      <c r="V67" s="855"/>
    </row>
    <row r="68" spans="1:22" ht="15.75">
      <c r="A68" s="952">
        <v>205</v>
      </c>
      <c r="B68" s="959" t="s">
        <v>57</v>
      </c>
      <c r="C68" s="959" t="s">
        <v>358</v>
      </c>
      <c r="D68" s="959"/>
      <c r="E68" s="960">
        <f>+OTCHET!E480+OTCHET!E481+OTCHET!E484+OTCHET!E485+OTCHET!E488+OTCHET!E489+OTCHET!E490+OTCHET!E492</f>
        <v>0</v>
      </c>
      <c r="F68" s="960">
        <f t="shared" si="3"/>
        <v>0</v>
      </c>
      <c r="G68" s="961">
        <f>+OTCHET!I480+OTCHET!I481+OTCHET!I484+OTCHET!I485+OTCHET!I488+OTCHET!I489+OTCHET!I490+OTCHET!I492</f>
        <v>0</v>
      </c>
      <c r="H68" s="962">
        <f>+OTCHET!J480+OTCHET!J481+OTCHET!J484+OTCHET!J485+OTCHET!J488+OTCHET!J489+OTCHET!J490+OTCHET!J492</f>
        <v>0</v>
      </c>
      <c r="I68" s="962">
        <f>+OTCHET!K480+OTCHET!K481+OTCHET!K484+OTCHET!K485+OTCHET!K488+OTCHET!K489+OTCHET!K490+OTCHET!K492</f>
        <v>0</v>
      </c>
      <c r="J68" s="838"/>
      <c r="K68" s="963" t="s">
        <v>358</v>
      </c>
      <c r="L68" s="958"/>
      <c r="M68" s="854"/>
      <c r="N68" s="855"/>
      <c r="O68" s="855"/>
      <c r="P68" s="855"/>
      <c r="Q68" s="855"/>
      <c r="R68" s="855"/>
      <c r="S68" s="855"/>
      <c r="T68" s="856"/>
      <c r="U68" s="855"/>
      <c r="V68" s="855"/>
    </row>
    <row r="69" spans="1:22" ht="15.75">
      <c r="A69" s="952">
        <v>210</v>
      </c>
      <c r="B69" s="959" t="s">
        <v>58</v>
      </c>
      <c r="C69" s="959" t="s">
        <v>869</v>
      </c>
      <c r="D69" s="959"/>
      <c r="E69" s="960">
        <f>+OTCHET!E493</f>
        <v>0</v>
      </c>
      <c r="F69" s="960">
        <f t="shared" si="3"/>
        <v>0</v>
      </c>
      <c r="G69" s="961">
        <f>+OTCHET!I493</f>
        <v>0</v>
      </c>
      <c r="H69" s="962">
        <f>+OTCHET!J493</f>
        <v>0</v>
      </c>
      <c r="I69" s="962">
        <f>+OTCHET!K493</f>
        <v>0</v>
      </c>
      <c r="J69" s="838"/>
      <c r="K69" s="963" t="s">
        <v>869</v>
      </c>
      <c r="L69" s="958"/>
      <c r="M69" s="854"/>
      <c r="N69" s="855"/>
      <c r="O69" s="855"/>
      <c r="P69" s="855"/>
      <c r="Q69" s="855"/>
      <c r="R69" s="855"/>
      <c r="S69" s="855"/>
      <c r="T69" s="856"/>
      <c r="U69" s="855"/>
      <c r="V69" s="855"/>
    </row>
    <row r="70" spans="1:22" ht="15.75">
      <c r="A70" s="952">
        <v>215</v>
      </c>
      <c r="B70" s="959" t="s">
        <v>1004</v>
      </c>
      <c r="C70" s="959" t="s">
        <v>870</v>
      </c>
      <c r="D70" s="959"/>
      <c r="E70" s="960">
        <f>+OTCHET!E498</f>
        <v>0</v>
      </c>
      <c r="F70" s="960">
        <f t="shared" si="3"/>
        <v>0</v>
      </c>
      <c r="G70" s="961">
        <f>+OTCHET!I498</f>
        <v>0</v>
      </c>
      <c r="H70" s="962">
        <f>+OTCHET!J498</f>
        <v>0</v>
      </c>
      <c r="I70" s="962">
        <f>+OTCHET!K498</f>
        <v>0</v>
      </c>
      <c r="J70" s="838"/>
      <c r="K70" s="963" t="s">
        <v>870</v>
      </c>
      <c r="L70" s="958"/>
      <c r="M70" s="854"/>
      <c r="N70" s="855"/>
      <c r="O70" s="855"/>
      <c r="P70" s="855"/>
      <c r="Q70" s="855"/>
      <c r="R70" s="855"/>
      <c r="S70" s="855"/>
      <c r="T70" s="856"/>
      <c r="U70" s="855"/>
      <c r="V70" s="855"/>
    </row>
    <row r="71" spans="1:22" ht="15.75">
      <c r="A71" s="952">
        <v>220</v>
      </c>
      <c r="B71" s="959" t="s">
        <v>59</v>
      </c>
      <c r="C71" s="959" t="s">
        <v>359</v>
      </c>
      <c r="D71" s="959"/>
      <c r="E71" s="960">
        <f>+OTCHET!E538</f>
        <v>0</v>
      </c>
      <c r="F71" s="960">
        <f t="shared" si="3"/>
        <v>0</v>
      </c>
      <c r="G71" s="961">
        <f>+OTCHET!I538</f>
        <v>0</v>
      </c>
      <c r="H71" s="962">
        <f>+OTCHET!J538</f>
        <v>0</v>
      </c>
      <c r="I71" s="962">
        <f>+OTCHET!K538</f>
        <v>0</v>
      </c>
      <c r="J71" s="838"/>
      <c r="K71" s="963" t="s">
        <v>359</v>
      </c>
      <c r="L71" s="958"/>
      <c r="M71" s="854"/>
      <c r="N71" s="855"/>
      <c r="O71" s="855"/>
      <c r="P71" s="855"/>
      <c r="Q71" s="855"/>
      <c r="R71" s="855"/>
      <c r="S71" s="855"/>
      <c r="T71" s="856"/>
      <c r="U71" s="855"/>
      <c r="V71" s="855"/>
    </row>
    <row r="72" spans="1:22" ht="15.75">
      <c r="A72" s="952">
        <v>230</v>
      </c>
      <c r="B72" s="964" t="s">
        <v>370</v>
      </c>
      <c r="C72" s="964" t="s">
        <v>360</v>
      </c>
      <c r="D72" s="964"/>
      <c r="E72" s="960">
        <f>+OTCHET!E577+OTCHET!E578</f>
        <v>0</v>
      </c>
      <c r="F72" s="960">
        <f t="shared" si="3"/>
        <v>0</v>
      </c>
      <c r="G72" s="961">
        <f>+OTCHET!I577+OTCHET!I578</f>
        <v>0</v>
      </c>
      <c r="H72" s="962">
        <f>+OTCHET!J577+OTCHET!J578</f>
        <v>0</v>
      </c>
      <c r="I72" s="962">
        <f>+OTCHET!K577+OTCHET!K578</f>
        <v>0</v>
      </c>
      <c r="J72" s="838"/>
      <c r="K72" s="963" t="s">
        <v>360</v>
      </c>
      <c r="L72" s="958"/>
      <c r="M72" s="854"/>
      <c r="N72" s="855"/>
      <c r="O72" s="855"/>
      <c r="P72" s="855"/>
      <c r="Q72" s="855"/>
      <c r="R72" s="855"/>
      <c r="S72" s="855"/>
      <c r="T72" s="856"/>
      <c r="U72" s="855"/>
      <c r="V72" s="855"/>
    </row>
    <row r="73" spans="1:22" ht="15.75">
      <c r="A73" s="952">
        <v>235</v>
      </c>
      <c r="B73" s="965" t="s">
        <v>62</v>
      </c>
      <c r="C73" s="965" t="s">
        <v>361</v>
      </c>
      <c r="D73" s="965"/>
      <c r="E73" s="966">
        <f>+OTCHET!E579+OTCHET!E580+OTCHET!E581</f>
        <v>0</v>
      </c>
      <c r="F73" s="966">
        <f t="shared" si="3"/>
        <v>0</v>
      </c>
      <c r="G73" s="967">
        <f>+OTCHET!I579+OTCHET!I580+OTCHET!I581</f>
        <v>0</v>
      </c>
      <c r="H73" s="968">
        <f>+OTCHET!J579+OTCHET!J580+OTCHET!J581</f>
        <v>0</v>
      </c>
      <c r="I73" s="968">
        <f>+OTCHET!K579+OTCHET!K580+OTCHET!K581</f>
        <v>0</v>
      </c>
      <c r="J73" s="838"/>
      <c r="K73" s="969" t="s">
        <v>361</v>
      </c>
      <c r="L73" s="958"/>
      <c r="M73" s="854"/>
      <c r="N73" s="855"/>
      <c r="O73" s="855"/>
      <c r="P73" s="855"/>
      <c r="Q73" s="855"/>
      <c r="R73" s="855"/>
      <c r="S73" s="855"/>
      <c r="T73" s="856"/>
      <c r="U73" s="855"/>
      <c r="V73" s="855"/>
    </row>
    <row r="74" spans="1:22" ht="15.75">
      <c r="A74" s="952">
        <v>240</v>
      </c>
      <c r="B74" s="867" t="s">
        <v>60</v>
      </c>
      <c r="C74" s="868" t="s">
        <v>871</v>
      </c>
      <c r="D74" s="867"/>
      <c r="E74" s="900">
        <f>OTCHET!E457</f>
        <v>0</v>
      </c>
      <c r="F74" s="900">
        <f t="shared" si="3"/>
        <v>0</v>
      </c>
      <c r="G74" s="901">
        <f>OTCHET!I457</f>
        <v>0</v>
      </c>
      <c r="H74" s="902">
        <f>OTCHET!J457</f>
        <v>0</v>
      </c>
      <c r="I74" s="902">
        <f>OTCHET!K457</f>
        <v>0</v>
      </c>
      <c r="J74" s="838"/>
      <c r="K74" s="903" t="s">
        <v>871</v>
      </c>
      <c r="L74" s="958"/>
      <c r="M74" s="854"/>
      <c r="N74" s="855"/>
      <c r="O74" s="855"/>
      <c r="P74" s="855"/>
      <c r="Q74" s="855"/>
      <c r="R74" s="855"/>
      <c r="S74" s="855"/>
      <c r="T74" s="856"/>
      <c r="U74" s="855"/>
      <c r="V74" s="855"/>
    </row>
    <row r="75" spans="1:22" ht="15.75">
      <c r="A75" s="952">
        <v>245</v>
      </c>
      <c r="B75" s="861" t="s">
        <v>63</v>
      </c>
      <c r="C75" s="778" t="s">
        <v>75</v>
      </c>
      <c r="D75" s="861"/>
      <c r="E75" s="908">
        <f>SUM(E76:E81)</f>
        <v>0</v>
      </c>
      <c r="F75" s="908">
        <f>SUM(F76:F81)</f>
        <v>0</v>
      </c>
      <c r="G75" s="909">
        <f>SUM(G76:G81)</f>
        <v>0</v>
      </c>
      <c r="H75" s="910">
        <f>SUM(H76:H81)</f>
        <v>0</v>
      </c>
      <c r="I75" s="910">
        <f>SUM(I76:I81)</f>
        <v>0</v>
      </c>
      <c r="J75" s="838"/>
      <c r="K75" s="911" t="s">
        <v>75</v>
      </c>
      <c r="L75" s="958"/>
      <c r="M75" s="854"/>
      <c r="N75" s="855"/>
      <c r="O75" s="855"/>
      <c r="P75" s="855"/>
      <c r="Q75" s="855"/>
      <c r="R75" s="855"/>
      <c r="S75" s="855"/>
      <c r="T75" s="856"/>
      <c r="U75" s="855"/>
      <c r="V75" s="855"/>
    </row>
    <row r="76" spans="1:22" ht="15.75">
      <c r="A76" s="952">
        <v>250</v>
      </c>
      <c r="B76" s="953" t="s">
        <v>64</v>
      </c>
      <c r="C76" s="953" t="s">
        <v>362</v>
      </c>
      <c r="D76" s="953"/>
      <c r="E76" s="954">
        <f>+OTCHET!E462+OTCHET!E465</f>
        <v>0</v>
      </c>
      <c r="F76" s="954">
        <f t="shared" ref="F76:F83" si="4">+G76+H76+I76</f>
        <v>0</v>
      </c>
      <c r="G76" s="955">
        <f>+OTCHET!I462+OTCHET!I465</f>
        <v>0</v>
      </c>
      <c r="H76" s="956">
        <f>+OTCHET!J462+OTCHET!J465</f>
        <v>0</v>
      </c>
      <c r="I76" s="956">
        <f>+OTCHET!K462+OTCHET!K465</f>
        <v>0</v>
      </c>
      <c r="J76" s="838"/>
      <c r="K76" s="957" t="s">
        <v>362</v>
      </c>
      <c r="L76" s="958"/>
      <c r="M76" s="854"/>
      <c r="N76" s="855"/>
      <c r="O76" s="855"/>
      <c r="P76" s="855"/>
      <c r="Q76" s="855"/>
      <c r="R76" s="855"/>
      <c r="S76" s="855"/>
      <c r="T76" s="856"/>
      <c r="U76" s="855"/>
      <c r="V76" s="855"/>
    </row>
    <row r="77" spans="1:22" ht="15.75">
      <c r="A77" s="952">
        <v>260</v>
      </c>
      <c r="B77" s="959" t="s">
        <v>65</v>
      </c>
      <c r="C77" s="959" t="s">
        <v>363</v>
      </c>
      <c r="D77" s="959"/>
      <c r="E77" s="960">
        <f>+OTCHET!E463+OTCHET!E466</f>
        <v>0</v>
      </c>
      <c r="F77" s="960">
        <f t="shared" si="4"/>
        <v>0</v>
      </c>
      <c r="G77" s="961">
        <f>+OTCHET!I463+OTCHET!I466</f>
        <v>0</v>
      </c>
      <c r="H77" s="962">
        <f>+OTCHET!J463+OTCHET!J466</f>
        <v>0</v>
      </c>
      <c r="I77" s="962">
        <f>+OTCHET!K463+OTCHET!K466</f>
        <v>0</v>
      </c>
      <c r="J77" s="838"/>
      <c r="K77" s="963" t="s">
        <v>363</v>
      </c>
      <c r="L77" s="958"/>
      <c r="M77" s="854"/>
      <c r="N77" s="855"/>
      <c r="O77" s="855"/>
      <c r="P77" s="855"/>
      <c r="Q77" s="855"/>
      <c r="R77" s="855"/>
      <c r="S77" s="855"/>
      <c r="T77" s="856"/>
      <c r="U77" s="855"/>
      <c r="V77" s="855"/>
    </row>
    <row r="78" spans="1:22" ht="15.75">
      <c r="A78" s="952">
        <v>265</v>
      </c>
      <c r="B78" s="959" t="s">
        <v>1005</v>
      </c>
      <c r="C78" s="959" t="s">
        <v>364</v>
      </c>
      <c r="D78" s="959"/>
      <c r="E78" s="960">
        <f>OTCHET!E467</f>
        <v>0</v>
      </c>
      <c r="F78" s="960">
        <f t="shared" si="4"/>
        <v>0</v>
      </c>
      <c r="G78" s="961">
        <f>OTCHET!I467</f>
        <v>0</v>
      </c>
      <c r="H78" s="962">
        <f>OTCHET!J467</f>
        <v>0</v>
      </c>
      <c r="I78" s="962">
        <f>OTCHET!K467</f>
        <v>0</v>
      </c>
      <c r="J78" s="838"/>
      <c r="K78" s="963" t="s">
        <v>364</v>
      </c>
      <c r="L78" s="958"/>
      <c r="M78" s="854"/>
      <c r="N78" s="855"/>
      <c r="O78" s="855"/>
      <c r="P78" s="855"/>
      <c r="Q78" s="855"/>
      <c r="R78" s="855"/>
      <c r="S78" s="855"/>
      <c r="T78" s="856"/>
      <c r="U78" s="855"/>
      <c r="V78" s="855"/>
    </row>
    <row r="79" spans="1:22" ht="15.75" hidden="1" customHeight="1">
      <c r="A79" s="952"/>
      <c r="B79" s="959"/>
      <c r="C79" s="959"/>
      <c r="D79" s="959"/>
      <c r="E79" s="960"/>
      <c r="F79" s="960">
        <f t="shared" si="4"/>
        <v>0</v>
      </c>
      <c r="G79" s="961"/>
      <c r="H79" s="962"/>
      <c r="I79" s="962"/>
      <c r="J79" s="838"/>
      <c r="K79" s="963"/>
      <c r="L79" s="958"/>
      <c r="M79" s="854"/>
      <c r="N79" s="855"/>
      <c r="O79" s="855"/>
      <c r="P79" s="855"/>
      <c r="Q79" s="855"/>
      <c r="R79" s="855"/>
      <c r="S79" s="855"/>
      <c r="T79" s="856"/>
      <c r="U79" s="855"/>
      <c r="V79" s="855"/>
    </row>
    <row r="80" spans="1:22" ht="15.75">
      <c r="A80" s="952">
        <v>270</v>
      </c>
      <c r="B80" s="959" t="s">
        <v>468</v>
      </c>
      <c r="C80" s="959" t="s">
        <v>365</v>
      </c>
      <c r="D80" s="959"/>
      <c r="E80" s="960">
        <f>+OTCHET!E475</f>
        <v>0</v>
      </c>
      <c r="F80" s="960">
        <f t="shared" si="4"/>
        <v>0</v>
      </c>
      <c r="G80" s="961">
        <f>+OTCHET!I475</f>
        <v>0</v>
      </c>
      <c r="H80" s="962">
        <f>+OTCHET!J475</f>
        <v>0</v>
      </c>
      <c r="I80" s="962">
        <f>+OTCHET!K475</f>
        <v>0</v>
      </c>
      <c r="J80" s="838"/>
      <c r="K80" s="963" t="s">
        <v>365</v>
      </c>
      <c r="L80" s="958"/>
      <c r="M80" s="854"/>
      <c r="N80" s="855"/>
      <c r="O80" s="855"/>
      <c r="P80" s="855"/>
      <c r="Q80" s="855"/>
      <c r="R80" s="855"/>
      <c r="S80" s="855"/>
      <c r="T80" s="856"/>
      <c r="U80" s="855"/>
      <c r="V80" s="855"/>
    </row>
    <row r="81" spans="1:22" ht="15.75">
      <c r="A81" s="952">
        <v>275</v>
      </c>
      <c r="B81" s="970" t="s">
        <v>467</v>
      </c>
      <c r="C81" s="970" t="s">
        <v>366</v>
      </c>
      <c r="D81" s="970"/>
      <c r="E81" s="966">
        <f>+OTCHET!E476</f>
        <v>0</v>
      </c>
      <c r="F81" s="966">
        <f t="shared" si="4"/>
        <v>0</v>
      </c>
      <c r="G81" s="967">
        <f>+OTCHET!I476</f>
        <v>0</v>
      </c>
      <c r="H81" s="968">
        <f>+OTCHET!J476</f>
        <v>0</v>
      </c>
      <c r="I81" s="968">
        <f>+OTCHET!K476</f>
        <v>0</v>
      </c>
      <c r="J81" s="838"/>
      <c r="K81" s="969" t="s">
        <v>366</v>
      </c>
      <c r="L81" s="958"/>
      <c r="M81" s="854"/>
      <c r="N81" s="855"/>
      <c r="O81" s="855"/>
      <c r="P81" s="855"/>
      <c r="Q81" s="855"/>
      <c r="R81" s="855"/>
      <c r="S81" s="855"/>
      <c r="T81" s="856"/>
      <c r="U81" s="855"/>
      <c r="V81" s="855"/>
    </row>
    <row r="82" spans="1:22" ht="15.75">
      <c r="A82" s="952">
        <v>280</v>
      </c>
      <c r="B82" s="867" t="s">
        <v>1006</v>
      </c>
      <c r="C82" s="868" t="s">
        <v>872</v>
      </c>
      <c r="D82" s="867"/>
      <c r="E82" s="900">
        <f>OTCHET!E531</f>
        <v>0</v>
      </c>
      <c r="F82" s="900">
        <f t="shared" si="4"/>
        <v>0</v>
      </c>
      <c r="G82" s="901">
        <f>OTCHET!I531</f>
        <v>0</v>
      </c>
      <c r="H82" s="902">
        <f>OTCHET!J531</f>
        <v>0</v>
      </c>
      <c r="I82" s="902">
        <f>OTCHET!K531</f>
        <v>0</v>
      </c>
      <c r="J82" s="838"/>
      <c r="K82" s="903" t="s">
        <v>872</v>
      </c>
      <c r="L82" s="958"/>
      <c r="M82" s="854"/>
      <c r="N82" s="855"/>
      <c r="O82" s="855"/>
      <c r="P82" s="855"/>
      <c r="Q82" s="855"/>
      <c r="R82" s="855"/>
      <c r="S82" s="855"/>
      <c r="T82" s="856"/>
      <c r="U82" s="855"/>
      <c r="V82" s="855"/>
    </row>
    <row r="83" spans="1:22" ht="15.75">
      <c r="A83" s="952">
        <v>285</v>
      </c>
      <c r="B83" s="859" t="s">
        <v>1007</v>
      </c>
      <c r="C83" s="860" t="s">
        <v>873</v>
      </c>
      <c r="D83" s="859"/>
      <c r="E83" s="904">
        <f>OTCHET!E532</f>
        <v>0</v>
      </c>
      <c r="F83" s="904">
        <f t="shared" si="4"/>
        <v>0</v>
      </c>
      <c r="G83" s="905">
        <f>OTCHET!I532</f>
        <v>0</v>
      </c>
      <c r="H83" s="906">
        <f>OTCHET!J532</f>
        <v>0</v>
      </c>
      <c r="I83" s="906">
        <f>OTCHET!K532</f>
        <v>0</v>
      </c>
      <c r="J83" s="838"/>
      <c r="K83" s="907" t="s">
        <v>873</v>
      </c>
      <c r="L83" s="958"/>
      <c r="M83" s="854"/>
      <c r="N83" s="855"/>
      <c r="O83" s="855"/>
      <c r="P83" s="855"/>
      <c r="Q83" s="855"/>
      <c r="R83" s="855"/>
      <c r="S83" s="855"/>
      <c r="T83" s="856"/>
      <c r="U83" s="855"/>
      <c r="V83" s="855"/>
    </row>
    <row r="84" spans="1:22" ht="15.75">
      <c r="A84" s="952">
        <v>290</v>
      </c>
      <c r="B84" s="861" t="s">
        <v>879</v>
      </c>
      <c r="C84" s="778" t="s">
        <v>322</v>
      </c>
      <c r="D84" s="861"/>
      <c r="E84" s="908">
        <f>+E85+E86</f>
        <v>-6468</v>
      </c>
      <c r="F84" s="908">
        <f>+F85+F86</f>
        <v>-2415</v>
      </c>
      <c r="G84" s="909">
        <f>+G85+G86</f>
        <v>-2415</v>
      </c>
      <c r="H84" s="910">
        <f>+H85+H86</f>
        <v>0</v>
      </c>
      <c r="I84" s="910">
        <f>+I85+I86</f>
        <v>0</v>
      </c>
      <c r="J84" s="838"/>
      <c r="K84" s="911" t="s">
        <v>322</v>
      </c>
      <c r="L84" s="958"/>
      <c r="M84" s="854"/>
      <c r="N84" s="855"/>
      <c r="O84" s="855"/>
      <c r="P84" s="855"/>
      <c r="Q84" s="855"/>
      <c r="R84" s="855"/>
      <c r="S84" s="855"/>
      <c r="T84" s="856"/>
      <c r="U84" s="855"/>
      <c r="V84" s="855"/>
    </row>
    <row r="85" spans="1:22" ht="15.75">
      <c r="A85" s="952">
        <v>295</v>
      </c>
      <c r="B85" s="953" t="s">
        <v>878</v>
      </c>
      <c r="C85" s="953" t="s">
        <v>323</v>
      </c>
      <c r="D85" s="971"/>
      <c r="E85" s="954">
        <f>+OTCHET!E499+OTCHET!E508+OTCHET!E512+OTCHET!E539</f>
        <v>0</v>
      </c>
      <c r="F85" s="954">
        <f t="shared" ref="F85:F94" si="5">+G85+H85+I85</f>
        <v>0</v>
      </c>
      <c r="G85" s="955">
        <f>+OTCHET!I499+OTCHET!I508+OTCHET!I512+OTCHET!I539</f>
        <v>0</v>
      </c>
      <c r="H85" s="956">
        <f>+OTCHET!J499+OTCHET!J508+OTCHET!J512+OTCHET!J539</f>
        <v>0</v>
      </c>
      <c r="I85" s="956">
        <f>+OTCHET!K499+OTCHET!K508+OTCHET!K512+OTCHET!K539</f>
        <v>0</v>
      </c>
      <c r="J85" s="838"/>
      <c r="K85" s="957" t="s">
        <v>323</v>
      </c>
      <c r="L85" s="958"/>
      <c r="M85" s="854"/>
      <c r="N85" s="855"/>
      <c r="O85" s="855"/>
      <c r="P85" s="855"/>
      <c r="Q85" s="855"/>
      <c r="R85" s="855"/>
      <c r="S85" s="855"/>
      <c r="T85" s="856"/>
      <c r="U85" s="855"/>
      <c r="V85" s="855"/>
    </row>
    <row r="86" spans="1:22" ht="15.75">
      <c r="A86" s="952">
        <v>300</v>
      </c>
      <c r="B86" s="970" t="s">
        <v>67</v>
      </c>
      <c r="C86" s="970" t="s">
        <v>185</v>
      </c>
      <c r="D86" s="972"/>
      <c r="E86" s="966">
        <f>+OTCHET!E517+OTCHET!E520+OTCHET!E540</f>
        <v>-6468</v>
      </c>
      <c r="F86" s="966">
        <f t="shared" si="5"/>
        <v>-2415</v>
      </c>
      <c r="G86" s="967">
        <f>+OTCHET!I517+OTCHET!I520+OTCHET!I540</f>
        <v>-2415</v>
      </c>
      <c r="H86" s="968">
        <f>+OTCHET!J517+OTCHET!J520+OTCHET!J540</f>
        <v>0</v>
      </c>
      <c r="I86" s="968">
        <f>+OTCHET!K517+OTCHET!K520+OTCHET!K540</f>
        <v>0</v>
      </c>
      <c r="J86" s="838"/>
      <c r="K86" s="969" t="s">
        <v>185</v>
      </c>
      <c r="L86" s="958"/>
      <c r="M86" s="854"/>
      <c r="N86" s="855"/>
      <c r="O86" s="855"/>
      <c r="P86" s="855"/>
      <c r="Q86" s="855"/>
      <c r="R86" s="855"/>
      <c r="S86" s="855"/>
      <c r="T86" s="856"/>
      <c r="U86" s="855"/>
      <c r="V86" s="855"/>
    </row>
    <row r="87" spans="1:22" ht="15.75">
      <c r="A87" s="952">
        <v>310</v>
      </c>
      <c r="B87" s="867" t="s">
        <v>738</v>
      </c>
      <c r="C87" s="868" t="s">
        <v>874</v>
      </c>
      <c r="D87" s="973"/>
      <c r="E87" s="900">
        <f>OTCHET!E527</f>
        <v>0</v>
      </c>
      <c r="F87" s="900">
        <f t="shared" si="5"/>
        <v>0</v>
      </c>
      <c r="G87" s="901">
        <f>OTCHET!I527</f>
        <v>0</v>
      </c>
      <c r="H87" s="902">
        <f>OTCHET!J527</f>
        <v>0</v>
      </c>
      <c r="I87" s="902">
        <f>OTCHET!K527</f>
        <v>0</v>
      </c>
      <c r="J87" s="838"/>
      <c r="K87" s="903" t="s">
        <v>874</v>
      </c>
      <c r="L87" s="958"/>
      <c r="M87" s="854"/>
      <c r="N87" s="855"/>
      <c r="O87" s="855"/>
      <c r="P87" s="855"/>
      <c r="Q87" s="855"/>
      <c r="R87" s="855"/>
      <c r="S87" s="855"/>
      <c r="T87" s="856"/>
      <c r="U87" s="855"/>
      <c r="V87" s="855"/>
    </row>
    <row r="88" spans="1:22" ht="15.75">
      <c r="A88" s="952">
        <v>320</v>
      </c>
      <c r="B88" s="859" t="s">
        <v>877</v>
      </c>
      <c r="C88" s="860" t="s">
        <v>367</v>
      </c>
      <c r="D88" s="859"/>
      <c r="E88" s="904">
        <f>+OTCHET!E563+OTCHET!E564+OTCHET!E565+OTCHET!E566+OTCHET!E567+OTCHET!E568</f>
        <v>0</v>
      </c>
      <c r="F88" s="904">
        <f t="shared" si="5"/>
        <v>0</v>
      </c>
      <c r="G88" s="905">
        <f>+OTCHET!I563+OTCHET!I564+OTCHET!I565+OTCHET!I566+OTCHET!I567+OTCHET!I568</f>
        <v>0</v>
      </c>
      <c r="H88" s="906">
        <f>+OTCHET!J563+OTCHET!J564+OTCHET!J565+OTCHET!J566+OTCHET!J567+OTCHET!J568</f>
        <v>0</v>
      </c>
      <c r="I88" s="906">
        <f>+OTCHET!K563+OTCHET!K564+OTCHET!K565+OTCHET!K566+OTCHET!K567+OTCHET!K568</f>
        <v>0</v>
      </c>
      <c r="J88" s="838"/>
      <c r="K88" s="907" t="s">
        <v>367</v>
      </c>
      <c r="L88" s="958"/>
      <c r="M88" s="854"/>
      <c r="N88" s="855"/>
      <c r="O88" s="855"/>
      <c r="P88" s="855"/>
      <c r="Q88" s="855"/>
      <c r="R88" s="855"/>
      <c r="S88" s="855"/>
      <c r="T88" s="856"/>
      <c r="U88" s="855"/>
      <c r="V88" s="855"/>
    </row>
    <row r="89" spans="1:22" ht="15.75">
      <c r="A89" s="952">
        <v>330</v>
      </c>
      <c r="B89" s="974" t="s">
        <v>876</v>
      </c>
      <c r="C89" s="974" t="s">
        <v>368</v>
      </c>
      <c r="D89" s="974"/>
      <c r="E89" s="817">
        <f>+OTCHET!E569+OTCHET!E570+OTCHET!E571+OTCHET!E572+OTCHET!E573+OTCHET!E574+OTCHET!E575</f>
        <v>0</v>
      </c>
      <c r="F89" s="817">
        <f t="shared" si="5"/>
        <v>-42901</v>
      </c>
      <c r="G89" s="818">
        <f>+OTCHET!I569+OTCHET!I570+OTCHET!I571+OTCHET!I572+OTCHET!I573+OTCHET!I574+OTCHET!I575</f>
        <v>-42901</v>
      </c>
      <c r="H89" s="819">
        <f>+OTCHET!J569+OTCHET!J570+OTCHET!J571+OTCHET!J572+OTCHET!J573+OTCHET!J574+OTCHET!J575</f>
        <v>0</v>
      </c>
      <c r="I89" s="819">
        <f>+OTCHET!K569+OTCHET!K570+OTCHET!K571+OTCHET!K572+OTCHET!K573+OTCHET!K574+OTCHET!K575</f>
        <v>0</v>
      </c>
      <c r="J89" s="838"/>
      <c r="K89" s="820" t="s">
        <v>368</v>
      </c>
      <c r="L89" s="958"/>
      <c r="M89" s="854"/>
      <c r="N89" s="855"/>
      <c r="O89" s="855"/>
      <c r="P89" s="855"/>
      <c r="Q89" s="855"/>
      <c r="R89" s="855"/>
      <c r="S89" s="855"/>
      <c r="T89" s="856"/>
      <c r="U89" s="855"/>
      <c r="V89" s="855"/>
    </row>
    <row r="90" spans="1:22" ht="15.75">
      <c r="A90" s="952">
        <v>335</v>
      </c>
      <c r="B90" s="860" t="s">
        <v>875</v>
      </c>
      <c r="C90" s="860" t="s">
        <v>369</v>
      </c>
      <c r="D90" s="974"/>
      <c r="E90" s="817">
        <f>+OTCHET!E576</f>
        <v>0</v>
      </c>
      <c r="F90" s="817">
        <f t="shared" si="5"/>
        <v>0</v>
      </c>
      <c r="G90" s="818">
        <f>+OTCHET!I576</f>
        <v>0</v>
      </c>
      <c r="H90" s="819">
        <f>+OTCHET!J576</f>
        <v>0</v>
      </c>
      <c r="I90" s="819">
        <f>+OTCHET!K576</f>
        <v>0</v>
      </c>
      <c r="J90" s="838"/>
      <c r="K90" s="820" t="s">
        <v>369</v>
      </c>
      <c r="L90" s="958"/>
      <c r="M90" s="854"/>
      <c r="N90" s="855"/>
      <c r="O90" s="855"/>
      <c r="P90" s="855"/>
      <c r="Q90" s="855"/>
      <c r="R90" s="855"/>
      <c r="S90" s="855"/>
      <c r="T90" s="856"/>
      <c r="U90" s="855"/>
      <c r="V90" s="855"/>
    </row>
    <row r="91" spans="1:22" ht="15.75">
      <c r="A91" s="952">
        <v>340</v>
      </c>
      <c r="B91" s="860" t="s">
        <v>375</v>
      </c>
      <c r="C91" s="860" t="s">
        <v>376</v>
      </c>
      <c r="D91" s="860"/>
      <c r="E91" s="817">
        <f>+OTCHET!E583+OTCHET!E584</f>
        <v>0</v>
      </c>
      <c r="F91" s="817">
        <f t="shared" si="5"/>
        <v>0</v>
      </c>
      <c r="G91" s="818">
        <f>+OTCHET!I583+OTCHET!I584</f>
        <v>0</v>
      </c>
      <c r="H91" s="819">
        <f>+OTCHET!J583+OTCHET!J584</f>
        <v>0</v>
      </c>
      <c r="I91" s="819">
        <f>+OTCHET!K583+OTCHET!K584</f>
        <v>0</v>
      </c>
      <c r="J91" s="838"/>
      <c r="K91" s="820" t="s">
        <v>376</v>
      </c>
      <c r="L91" s="958"/>
      <c r="M91" s="854"/>
      <c r="N91" s="855"/>
      <c r="O91" s="855"/>
      <c r="P91" s="855"/>
      <c r="Q91" s="855"/>
      <c r="R91" s="855"/>
      <c r="S91" s="855"/>
      <c r="T91" s="856"/>
      <c r="U91" s="855"/>
      <c r="V91" s="855"/>
    </row>
    <row r="92" spans="1:22" ht="15.75">
      <c r="A92" s="952">
        <v>345</v>
      </c>
      <c r="B92" s="860" t="s">
        <v>377</v>
      </c>
      <c r="C92" s="974" t="s">
        <v>378</v>
      </c>
      <c r="D92" s="860"/>
      <c r="E92" s="817">
        <f>+OTCHET!E585+OTCHET!E586</f>
        <v>0</v>
      </c>
      <c r="F92" s="817">
        <f t="shared" si="5"/>
        <v>0</v>
      </c>
      <c r="G92" s="818">
        <f>+OTCHET!I585+OTCHET!I586</f>
        <v>0</v>
      </c>
      <c r="H92" s="819">
        <f>+OTCHET!J585+OTCHET!J586</f>
        <v>0</v>
      </c>
      <c r="I92" s="819">
        <f>+OTCHET!K585+OTCHET!K586</f>
        <v>0</v>
      </c>
      <c r="J92" s="838"/>
      <c r="K92" s="820" t="s">
        <v>378</v>
      </c>
      <c r="L92" s="958"/>
      <c r="M92" s="854"/>
      <c r="N92" s="855"/>
      <c r="O92" s="855"/>
      <c r="P92" s="855"/>
      <c r="Q92" s="855"/>
      <c r="R92" s="855"/>
      <c r="S92" s="855"/>
      <c r="T92" s="856"/>
      <c r="U92" s="855"/>
      <c r="V92" s="855"/>
    </row>
    <row r="93" spans="1:22" ht="15.75">
      <c r="A93" s="952">
        <v>350</v>
      </c>
      <c r="B93" s="778" t="s">
        <v>1008</v>
      </c>
      <c r="C93" s="778" t="s">
        <v>68</v>
      </c>
      <c r="D93" s="778"/>
      <c r="E93" s="779">
        <f>OTCHET!E587</f>
        <v>0</v>
      </c>
      <c r="F93" s="779">
        <f t="shared" si="5"/>
        <v>0</v>
      </c>
      <c r="G93" s="780">
        <f>OTCHET!I587</f>
        <v>0</v>
      </c>
      <c r="H93" s="781">
        <f>OTCHET!J587</f>
        <v>0</v>
      </c>
      <c r="I93" s="781">
        <f>OTCHET!K587</f>
        <v>0</v>
      </c>
      <c r="J93" s="838"/>
      <c r="K93" s="782" t="s">
        <v>68</v>
      </c>
      <c r="L93" s="958"/>
      <c r="M93" s="854"/>
      <c r="N93" s="855"/>
      <c r="O93" s="855"/>
      <c r="P93" s="855"/>
      <c r="Q93" s="855"/>
      <c r="R93" s="855"/>
      <c r="S93" s="855"/>
      <c r="T93" s="856"/>
      <c r="U93" s="855"/>
      <c r="V93" s="855"/>
    </row>
    <row r="94" spans="1:22" ht="16.5" thickBot="1">
      <c r="A94" s="975">
        <v>355</v>
      </c>
      <c r="B94" s="976" t="s">
        <v>563</v>
      </c>
      <c r="C94" s="976" t="s">
        <v>562</v>
      </c>
      <c r="D94" s="976"/>
      <c r="E94" s="1489">
        <f>+OTCHET!E590</f>
        <v>0</v>
      </c>
      <c r="F94" s="1489">
        <f t="shared" si="5"/>
        <v>0</v>
      </c>
      <c r="G94" s="1490">
        <f>+OTCHET!I590</f>
        <v>0</v>
      </c>
      <c r="H94" s="1491">
        <f>+OTCHET!J590</f>
        <v>0</v>
      </c>
      <c r="I94" s="1492">
        <f>+OTCHET!K590</f>
        <v>0</v>
      </c>
      <c r="J94" s="838"/>
      <c r="K94" s="1493" t="s">
        <v>562</v>
      </c>
      <c r="L94" s="977"/>
      <c r="M94" s="854"/>
      <c r="N94" s="855"/>
      <c r="O94" s="855"/>
      <c r="P94" s="855"/>
      <c r="Q94" s="855"/>
      <c r="R94" s="855"/>
      <c r="S94" s="855"/>
      <c r="T94" s="856"/>
      <c r="U94" s="855"/>
      <c r="V94" s="855"/>
    </row>
    <row r="95" spans="1:22" ht="16.5" hidden="1" thickBot="1">
      <c r="B95" s="978" t="s">
        <v>855</v>
      </c>
      <c r="C95" s="978"/>
      <c r="D95" s="978"/>
      <c r="E95" s="979"/>
      <c r="F95" s="979"/>
      <c r="G95" s="979"/>
      <c r="H95" s="979"/>
      <c r="I95" s="979"/>
      <c r="J95" s="980"/>
      <c r="K95" s="978"/>
      <c r="L95" s="853"/>
      <c r="M95" s="854"/>
      <c r="N95" s="855"/>
      <c r="O95" s="855"/>
      <c r="P95" s="855"/>
      <c r="Q95" s="855"/>
      <c r="R95" s="855"/>
      <c r="S95" s="855"/>
      <c r="T95" s="856"/>
      <c r="U95" s="855"/>
      <c r="V95" s="855"/>
    </row>
    <row r="96" spans="1:22" ht="16.5" hidden="1" thickBot="1">
      <c r="B96" s="978" t="s">
        <v>856</v>
      </c>
      <c r="C96" s="978"/>
      <c r="D96" s="978"/>
      <c r="E96" s="979"/>
      <c r="F96" s="979"/>
      <c r="G96" s="979"/>
      <c r="H96" s="979"/>
      <c r="I96" s="979"/>
      <c r="J96" s="980"/>
      <c r="K96" s="978"/>
      <c r="L96" s="853"/>
      <c r="M96" s="854"/>
      <c r="N96" s="855"/>
      <c r="O96" s="855"/>
      <c r="P96" s="855"/>
      <c r="Q96" s="855"/>
      <c r="R96" s="855"/>
      <c r="S96" s="855"/>
      <c r="T96" s="856"/>
      <c r="U96" s="855"/>
      <c r="V96" s="855"/>
    </row>
    <row r="97" spans="2:22" ht="16.5" hidden="1" thickBot="1">
      <c r="B97" s="978" t="s">
        <v>857</v>
      </c>
      <c r="C97" s="978"/>
      <c r="D97" s="978"/>
      <c r="E97" s="979"/>
      <c r="F97" s="979"/>
      <c r="G97" s="979"/>
      <c r="H97" s="979"/>
      <c r="I97" s="979"/>
      <c r="J97" s="980"/>
      <c r="K97" s="978"/>
      <c r="L97" s="853"/>
      <c r="M97" s="854"/>
      <c r="N97" s="855"/>
      <c r="O97" s="855"/>
      <c r="P97" s="855"/>
      <c r="Q97" s="855"/>
      <c r="R97" s="855"/>
      <c r="S97" s="855"/>
      <c r="T97" s="856"/>
      <c r="U97" s="855"/>
      <c r="V97" s="855"/>
    </row>
    <row r="98" spans="2:22" ht="16.5" hidden="1" thickBot="1">
      <c r="B98" s="981" t="s">
        <v>858</v>
      </c>
      <c r="C98" s="982"/>
      <c r="D98" s="982"/>
      <c r="E98" s="979"/>
      <c r="F98" s="979"/>
      <c r="G98" s="979"/>
      <c r="H98" s="979"/>
      <c r="I98" s="979"/>
      <c r="J98" s="980"/>
      <c r="K98" s="982"/>
      <c r="L98" s="853"/>
      <c r="M98" s="854"/>
      <c r="N98" s="855"/>
      <c r="O98" s="855"/>
      <c r="P98" s="855"/>
      <c r="Q98" s="855"/>
      <c r="R98" s="855"/>
      <c r="S98" s="855"/>
      <c r="T98" s="856"/>
      <c r="U98" s="855"/>
      <c r="V98" s="855"/>
    </row>
    <row r="99" spans="2:22" ht="16.5" hidden="1" thickBot="1">
      <c r="B99" s="981"/>
      <c r="C99" s="981"/>
      <c r="D99" s="981"/>
      <c r="E99" s="983"/>
      <c r="F99" s="983"/>
      <c r="G99" s="983"/>
      <c r="H99" s="983"/>
      <c r="I99" s="983"/>
      <c r="J99" s="858"/>
      <c r="K99" s="981"/>
      <c r="L99" s="777"/>
      <c r="M99" s="854"/>
      <c r="N99" s="855"/>
      <c r="O99" s="855"/>
      <c r="P99" s="855"/>
      <c r="Q99" s="855"/>
      <c r="R99" s="855"/>
      <c r="S99" s="855"/>
      <c r="T99" s="856"/>
      <c r="U99" s="855"/>
      <c r="V99" s="855"/>
    </row>
    <row r="100" spans="2:22" ht="16.5" hidden="1" thickBot="1">
      <c r="B100" s="982" t="s">
        <v>859</v>
      </c>
      <c r="C100" s="982"/>
      <c r="D100" s="982"/>
      <c r="E100" s="983"/>
      <c r="F100" s="983"/>
      <c r="G100" s="983"/>
      <c r="H100" s="983"/>
      <c r="I100" s="983"/>
      <c r="J100" s="858"/>
      <c r="K100" s="982"/>
      <c r="L100" s="777"/>
      <c r="M100" s="854"/>
      <c r="N100" s="855"/>
      <c r="O100" s="855"/>
      <c r="P100" s="855"/>
      <c r="Q100" s="855"/>
      <c r="R100" s="855"/>
      <c r="S100" s="855"/>
      <c r="T100" s="856"/>
      <c r="U100" s="855"/>
      <c r="V100" s="855"/>
    </row>
    <row r="101" spans="2:22" ht="16.5" hidden="1" thickBot="1">
      <c r="B101" s="978" t="s">
        <v>857</v>
      </c>
      <c r="C101" s="978"/>
      <c r="D101" s="978"/>
      <c r="E101" s="983"/>
      <c r="F101" s="984"/>
      <c r="G101" s="984"/>
      <c r="H101" s="984"/>
      <c r="I101" s="983"/>
      <c r="J101" s="858"/>
      <c r="K101" s="978"/>
      <c r="L101" s="777"/>
      <c r="M101" s="854"/>
      <c r="N101" s="855"/>
      <c r="O101" s="855"/>
      <c r="P101" s="855"/>
      <c r="Q101" s="855"/>
      <c r="R101" s="855"/>
      <c r="S101" s="855"/>
      <c r="T101" s="856"/>
      <c r="U101" s="855"/>
      <c r="V101" s="855"/>
    </row>
    <row r="102" spans="2:22" ht="16.5" hidden="1" thickBot="1">
      <c r="B102" s="981" t="s">
        <v>858</v>
      </c>
      <c r="C102" s="981"/>
      <c r="D102" s="981"/>
      <c r="E102" s="983"/>
      <c r="F102" s="984"/>
      <c r="G102" s="984"/>
      <c r="H102" s="984"/>
      <c r="I102" s="983"/>
      <c r="J102" s="985"/>
      <c r="K102" s="981"/>
      <c r="L102" s="777"/>
      <c r="M102" s="854"/>
      <c r="N102" s="855"/>
      <c r="O102" s="855"/>
      <c r="P102" s="855"/>
      <c r="Q102" s="855"/>
      <c r="R102" s="855"/>
      <c r="S102" s="855"/>
      <c r="T102" s="856"/>
      <c r="U102" s="855"/>
      <c r="V102" s="855"/>
    </row>
    <row r="103" spans="2:22" ht="16.5" thickTop="1">
      <c r="B103" s="559">
        <f>+IF(+SUM(E$63:I$63)=0,0,"Контрола: дефицит/излишък = финансиране с обратен знак (V. + VІ. = 0)")</f>
        <v>0</v>
      </c>
      <c r="C103" s="986"/>
      <c r="D103" s="986"/>
      <c r="E103" s="987">
        <f>+E$62+E$64</f>
        <v>0</v>
      </c>
      <c r="F103" s="987">
        <f>+F$62+F$64</f>
        <v>0</v>
      </c>
      <c r="G103" s="988">
        <f>+G$62+G$64</f>
        <v>0</v>
      </c>
      <c r="H103" s="988">
        <f>+H$62+H$64</f>
        <v>0</v>
      </c>
      <c r="I103" s="988">
        <f>+I$62+I$64</f>
        <v>0</v>
      </c>
      <c r="J103" s="985"/>
      <c r="K103" s="989"/>
      <c r="L103" s="777"/>
      <c r="M103" s="854"/>
      <c r="N103" s="855"/>
      <c r="O103" s="855"/>
      <c r="P103" s="855"/>
      <c r="Q103" s="855"/>
      <c r="R103" s="855"/>
      <c r="S103" s="855"/>
      <c r="T103" s="856"/>
      <c r="U103" s="855"/>
      <c r="V103" s="855"/>
    </row>
    <row r="104" spans="2:22" ht="15.75">
      <c r="B104" s="989"/>
      <c r="C104" s="989"/>
      <c r="D104" s="989"/>
      <c r="E104" s="990"/>
      <c r="F104" s="991"/>
      <c r="G104" s="992"/>
      <c r="H104" s="691"/>
      <c r="I104" s="691"/>
      <c r="J104" s="985"/>
      <c r="K104" s="989"/>
      <c r="L104" s="777"/>
      <c r="M104" s="845"/>
      <c r="N104" s="855"/>
      <c r="O104" s="855"/>
      <c r="P104" s="855"/>
      <c r="Q104" s="855"/>
      <c r="R104" s="855"/>
      <c r="S104" s="855"/>
      <c r="T104" s="856"/>
      <c r="U104" s="855"/>
      <c r="V104" s="855"/>
    </row>
    <row r="105" spans="2:22" ht="19.5" customHeight="1">
      <c r="B105" s="1373">
        <f>+OTCHET!H601</f>
        <v>0</v>
      </c>
      <c r="C105" s="989"/>
      <c r="D105" s="989"/>
      <c r="E105" s="671"/>
      <c r="F105" s="705"/>
      <c r="G105" s="1378">
        <f>+OTCHET!E601</f>
        <v>0</v>
      </c>
      <c r="H105" s="1378">
        <f>+OTCHET!F601</f>
        <v>0</v>
      </c>
      <c r="I105" s="993"/>
      <c r="J105" s="985"/>
      <c r="K105" s="989"/>
      <c r="L105" s="777"/>
      <c r="M105" s="845"/>
      <c r="N105" s="855"/>
      <c r="O105" s="855"/>
      <c r="P105" s="855"/>
      <c r="Q105" s="855"/>
      <c r="R105" s="855"/>
      <c r="S105" s="855"/>
      <c r="T105" s="856"/>
      <c r="U105" s="855"/>
      <c r="V105" s="855"/>
    </row>
    <row r="106" spans="2:22" ht="15.75">
      <c r="B106" s="994" t="s">
        <v>1009</v>
      </c>
      <c r="C106" s="995"/>
      <c r="D106" s="995"/>
      <c r="E106" s="996"/>
      <c r="F106" s="996"/>
      <c r="G106" s="1746" t="s">
        <v>1010</v>
      </c>
      <c r="H106" s="1746"/>
      <c r="I106" s="997"/>
      <c r="J106" s="985"/>
      <c r="K106" s="989"/>
      <c r="L106" s="777"/>
      <c r="M106" s="845"/>
      <c r="N106" s="855"/>
      <c r="O106" s="855"/>
      <c r="P106" s="855"/>
      <c r="Q106" s="855"/>
      <c r="R106" s="855"/>
      <c r="S106" s="855"/>
      <c r="T106" s="856"/>
      <c r="U106" s="855"/>
      <c r="V106" s="855"/>
    </row>
    <row r="107" spans="2:22" ht="17.25" customHeight="1">
      <c r="B107" s="998" t="s">
        <v>898</v>
      </c>
      <c r="C107" s="689"/>
      <c r="D107" s="689"/>
      <c r="E107" s="999"/>
      <c r="F107" s="1000"/>
      <c r="G107" s="691"/>
      <c r="H107" s="691"/>
      <c r="I107" s="691"/>
      <c r="J107" s="985"/>
      <c r="K107" s="989"/>
      <c r="L107" s="777"/>
      <c r="M107" s="845"/>
      <c r="N107" s="855"/>
      <c r="O107" s="855"/>
      <c r="P107" s="855"/>
      <c r="Q107" s="855"/>
      <c r="R107" s="855"/>
      <c r="S107" s="855"/>
      <c r="T107" s="856"/>
      <c r="U107" s="855"/>
      <c r="V107" s="855"/>
    </row>
    <row r="108" spans="2:22" ht="17.25" customHeight="1">
      <c r="B108" s="993"/>
      <c r="C108" s="1001"/>
      <c r="D108" s="989"/>
      <c r="E108" s="1747">
        <f>+OTCHET!D599</f>
        <v>0</v>
      </c>
      <c r="F108" s="1747"/>
      <c r="G108" s="691"/>
      <c r="H108" s="691"/>
      <c r="I108" s="691"/>
      <c r="J108" s="985"/>
      <c r="K108" s="989"/>
      <c r="L108" s="777"/>
      <c r="M108" s="845"/>
      <c r="N108" s="855"/>
      <c r="O108" s="855"/>
      <c r="P108" s="855"/>
      <c r="Q108" s="855"/>
      <c r="R108" s="855"/>
      <c r="S108" s="855"/>
      <c r="T108" s="856"/>
      <c r="U108" s="855"/>
      <c r="V108" s="855"/>
    </row>
    <row r="109" spans="2:22" ht="19.5" customHeight="1">
      <c r="B109" s="689"/>
      <c r="E109" s="691"/>
      <c r="F109" s="691"/>
      <c r="G109" s="691"/>
      <c r="H109" s="691"/>
      <c r="I109" s="691"/>
      <c r="J109" s="985"/>
      <c r="K109" s="1001"/>
      <c r="L109" s="777"/>
      <c r="M109" s="845"/>
      <c r="N109" s="855"/>
      <c r="O109" s="855"/>
      <c r="P109" s="855"/>
      <c r="Q109" s="855"/>
      <c r="R109" s="855"/>
      <c r="S109" s="855"/>
      <c r="T109" s="856"/>
      <c r="U109" s="855"/>
      <c r="V109" s="855"/>
    </row>
    <row r="110" spans="2:22" ht="15.75" customHeight="1">
      <c r="E110" s="691"/>
      <c r="F110" s="691"/>
      <c r="G110" s="691"/>
      <c r="H110" s="691"/>
      <c r="I110" s="691"/>
      <c r="J110" s="985"/>
      <c r="K110" s="989"/>
      <c r="L110" s="777"/>
      <c r="M110" s="845"/>
      <c r="N110" s="855"/>
      <c r="O110" s="855"/>
      <c r="P110" s="855"/>
      <c r="Q110" s="855"/>
      <c r="R110" s="855"/>
      <c r="S110" s="855"/>
      <c r="T110" s="856"/>
      <c r="U110" s="855"/>
      <c r="V110" s="855"/>
    </row>
    <row r="111" spans="2:22" ht="15.75">
      <c r="B111" s="1002" t="s">
        <v>896</v>
      </c>
      <c r="C111" s="989"/>
      <c r="D111" s="989"/>
      <c r="E111" s="1000"/>
      <c r="F111" s="1000"/>
      <c r="G111" s="691"/>
      <c r="H111" s="1002" t="s">
        <v>899</v>
      </c>
      <c r="I111" s="1003"/>
      <c r="J111" s="985"/>
      <c r="K111" s="1004"/>
      <c r="L111" s="777"/>
      <c r="M111" s="845"/>
      <c r="N111" s="855"/>
      <c r="O111" s="855"/>
      <c r="P111" s="855"/>
      <c r="Q111" s="855"/>
      <c r="R111" s="855"/>
      <c r="S111" s="855"/>
      <c r="T111" s="856"/>
      <c r="U111" s="855"/>
      <c r="V111" s="855"/>
    </row>
    <row r="112" spans="2:22" ht="18" customHeight="1">
      <c r="E112" s="1747">
        <f>+OTCHET!G596</f>
        <v>0</v>
      </c>
      <c r="F112" s="1747"/>
      <c r="G112" s="1005"/>
      <c r="H112" s="691"/>
      <c r="I112" s="1377">
        <f>+OTCHET!G599</f>
        <v>0</v>
      </c>
      <c r="J112" s="985"/>
      <c r="K112" s="1006"/>
      <c r="L112" s="777"/>
      <c r="M112" s="845"/>
      <c r="N112" s="855"/>
      <c r="O112" s="855"/>
      <c r="P112" s="855"/>
      <c r="Q112" s="855"/>
      <c r="R112" s="855"/>
      <c r="S112" s="855"/>
      <c r="T112" s="856"/>
      <c r="U112" s="855"/>
      <c r="V112" s="855"/>
    </row>
    <row r="113" spans="1:13">
      <c r="A113" s="1007"/>
      <c r="B113" s="1007"/>
      <c r="C113" s="1007"/>
      <c r="D113" s="1007"/>
      <c r="E113" s="1008"/>
      <c r="F113" s="1008"/>
      <c r="G113" s="1008"/>
      <c r="H113" s="1008"/>
      <c r="I113" s="1008"/>
      <c r="J113" s="1007"/>
      <c r="K113" s="1007"/>
      <c r="L113" s="1007"/>
      <c r="M113" s="1007"/>
    </row>
    <row r="114" spans="1:13">
      <c r="A114" s="1007"/>
      <c r="B114" s="1007"/>
      <c r="C114" s="1007"/>
      <c r="D114" s="1007"/>
      <c r="E114" s="1008"/>
      <c r="F114" s="1008"/>
      <c r="G114" s="1008"/>
      <c r="H114" s="1008"/>
      <c r="I114" s="1008"/>
      <c r="J114" s="1007"/>
      <c r="K114" s="1007"/>
      <c r="L114" s="1007"/>
      <c r="M114" s="1007"/>
    </row>
    <row r="115" spans="1:13">
      <c r="A115" s="1007"/>
      <c r="B115" s="1007"/>
      <c r="C115" s="1007"/>
      <c r="D115" s="1007"/>
      <c r="E115" s="1008"/>
      <c r="F115" s="1008"/>
      <c r="G115" s="1008"/>
      <c r="H115" s="1008"/>
      <c r="I115" s="1008"/>
      <c r="J115" s="1007"/>
      <c r="K115" s="1007"/>
      <c r="L115" s="1007"/>
      <c r="M115" s="1007"/>
    </row>
    <row r="116" spans="1:13">
      <c r="A116" s="1007"/>
      <c r="B116" s="1007"/>
      <c r="C116" s="1007"/>
      <c r="D116" s="1007"/>
      <c r="E116" s="1008"/>
      <c r="F116" s="1008"/>
      <c r="G116" s="1008"/>
      <c r="H116" s="1008"/>
      <c r="I116" s="1008"/>
      <c r="J116" s="1007"/>
      <c r="K116" s="1007"/>
      <c r="L116" s="1007"/>
      <c r="M116" s="1007"/>
    </row>
    <row r="117" spans="1:13">
      <c r="A117" s="1007"/>
      <c r="B117" s="1007"/>
      <c r="C117" s="1007"/>
      <c r="D117" s="1007"/>
      <c r="E117" s="1008"/>
      <c r="F117" s="1008"/>
      <c r="G117" s="1008"/>
      <c r="H117" s="1008"/>
      <c r="I117" s="1008"/>
      <c r="J117" s="1007"/>
      <c r="K117" s="1007"/>
      <c r="L117" s="1007"/>
      <c r="M117" s="1007"/>
    </row>
    <row r="118" spans="1:13">
      <c r="A118" s="1007"/>
      <c r="B118" s="1007"/>
      <c r="C118" s="1007"/>
      <c r="D118" s="1007"/>
      <c r="E118" s="1008"/>
      <c r="F118" s="1008"/>
      <c r="G118" s="1008"/>
      <c r="H118" s="1008"/>
      <c r="I118" s="1008"/>
      <c r="J118" s="1007"/>
      <c r="K118" s="1007"/>
      <c r="L118" s="1007"/>
      <c r="M118" s="1007"/>
    </row>
    <row r="119" spans="1:13">
      <c r="A119" s="1007"/>
      <c r="B119" s="1007"/>
      <c r="C119" s="1007"/>
      <c r="D119" s="1007"/>
      <c r="E119" s="1008"/>
      <c r="F119" s="1008"/>
      <c r="G119" s="1008"/>
      <c r="H119" s="1008"/>
      <c r="I119" s="1008"/>
      <c r="J119" s="1007"/>
      <c r="K119" s="1007"/>
      <c r="L119" s="1007"/>
      <c r="M119" s="1007"/>
    </row>
    <row r="120" spans="1:13">
      <c r="A120" s="1007"/>
      <c r="B120" s="1007"/>
      <c r="C120" s="1007"/>
      <c r="D120" s="1007"/>
      <c r="E120" s="1008"/>
      <c r="F120" s="1008"/>
      <c r="G120" s="1008"/>
      <c r="H120" s="1008"/>
      <c r="I120" s="1008"/>
      <c r="J120" s="1007"/>
      <c r="K120" s="1007"/>
      <c r="L120" s="1007"/>
      <c r="M120" s="1007"/>
    </row>
    <row r="121" spans="1:13">
      <c r="A121" s="1007"/>
      <c r="B121" s="1007"/>
      <c r="C121" s="1007"/>
      <c r="D121" s="1007"/>
      <c r="E121" s="1008"/>
      <c r="F121" s="1008"/>
      <c r="G121" s="1008"/>
      <c r="H121" s="1008"/>
      <c r="I121" s="1008"/>
      <c r="J121" s="1007"/>
      <c r="K121" s="1007"/>
      <c r="L121" s="1007"/>
      <c r="M121" s="1007"/>
    </row>
    <row r="122" spans="1:13">
      <c r="A122" s="1007"/>
      <c r="B122" s="1007"/>
      <c r="C122" s="1007"/>
      <c r="D122" s="1007"/>
      <c r="E122" s="1008"/>
      <c r="F122" s="1008"/>
      <c r="G122" s="1008"/>
      <c r="H122" s="1008"/>
      <c r="I122" s="1008"/>
      <c r="J122" s="1007"/>
      <c r="K122" s="1007"/>
      <c r="L122" s="1007"/>
      <c r="M122" s="1007"/>
    </row>
    <row r="123" spans="1:13">
      <c r="A123" s="1007"/>
      <c r="B123" s="1007"/>
      <c r="C123" s="1007"/>
      <c r="D123" s="1007"/>
      <c r="E123" s="1008"/>
      <c r="F123" s="1008"/>
      <c r="G123" s="1008"/>
      <c r="H123" s="1008"/>
      <c r="I123" s="1008"/>
      <c r="J123" s="1007"/>
      <c r="K123" s="1007"/>
      <c r="L123" s="1007"/>
      <c r="M123" s="1007"/>
    </row>
    <row r="124" spans="1:13">
      <c r="A124" s="1007"/>
      <c r="B124" s="1007"/>
      <c r="C124" s="1007"/>
      <c r="D124" s="1007"/>
      <c r="E124" s="1008"/>
      <c r="F124" s="1008"/>
      <c r="G124" s="1008"/>
      <c r="H124" s="1008"/>
      <c r="I124" s="1008"/>
      <c r="J124" s="1007"/>
      <c r="K124" s="1007"/>
      <c r="L124" s="1007"/>
      <c r="M124" s="1007"/>
    </row>
    <row r="125" spans="1:13">
      <c r="A125" s="1007"/>
      <c r="B125" s="1007"/>
      <c r="C125" s="1007"/>
      <c r="D125" s="1007"/>
      <c r="E125" s="1008"/>
      <c r="F125" s="1008"/>
      <c r="G125" s="1008"/>
      <c r="H125" s="1008"/>
      <c r="I125" s="1008"/>
      <c r="J125" s="1007"/>
      <c r="K125" s="1007"/>
      <c r="L125" s="1007"/>
      <c r="M125" s="1007"/>
    </row>
    <row r="126" spans="1:13">
      <c r="A126" s="1007"/>
      <c r="B126" s="1007"/>
      <c r="C126" s="1007"/>
      <c r="D126" s="1007"/>
      <c r="E126" s="1008"/>
      <c r="F126" s="1008"/>
      <c r="G126" s="1008"/>
      <c r="H126" s="1008"/>
      <c r="I126" s="1008"/>
      <c r="J126" s="1007"/>
      <c r="K126" s="1007"/>
      <c r="L126" s="1007"/>
      <c r="M126" s="1007"/>
    </row>
    <row r="127" spans="1:13">
      <c r="A127" s="1007"/>
      <c r="B127" s="1007"/>
      <c r="C127" s="1007"/>
      <c r="D127" s="1007"/>
      <c r="E127" s="1008"/>
      <c r="F127" s="1008"/>
      <c r="G127" s="1008"/>
      <c r="H127" s="1008"/>
      <c r="I127" s="1008"/>
      <c r="J127" s="1007"/>
      <c r="K127" s="1007"/>
      <c r="L127" s="1007"/>
      <c r="M127" s="1007"/>
    </row>
    <row r="128" spans="1:13">
      <c r="A128" s="1007"/>
      <c r="B128" s="1007"/>
      <c r="C128" s="1007"/>
      <c r="D128" s="1007"/>
      <c r="E128" s="1008"/>
      <c r="F128" s="1008"/>
      <c r="G128" s="1008"/>
      <c r="H128" s="1008"/>
      <c r="I128" s="1008"/>
      <c r="J128" s="1007"/>
      <c r="K128" s="1007"/>
      <c r="L128" s="1007"/>
      <c r="M128" s="1007"/>
    </row>
    <row r="129" spans="1:13">
      <c r="A129" s="1007"/>
      <c r="B129" s="1007"/>
      <c r="C129" s="1007"/>
      <c r="D129" s="1007"/>
      <c r="E129" s="1008"/>
      <c r="F129" s="1008"/>
      <c r="G129" s="1008"/>
      <c r="H129" s="1008"/>
      <c r="I129" s="1008"/>
      <c r="J129" s="1007"/>
      <c r="K129" s="1007"/>
      <c r="L129" s="1007"/>
      <c r="M129" s="1007"/>
    </row>
    <row r="130" spans="1:13">
      <c r="A130" s="1007"/>
      <c r="B130" s="1007"/>
      <c r="C130" s="1007"/>
      <c r="D130" s="1007"/>
      <c r="E130" s="1008"/>
      <c r="F130" s="1008"/>
      <c r="G130" s="1008"/>
      <c r="H130" s="1008"/>
      <c r="I130" s="1008"/>
      <c r="J130" s="1007"/>
      <c r="K130" s="1007"/>
      <c r="L130" s="1007"/>
      <c r="M130" s="1007"/>
    </row>
    <row r="131" spans="1:13">
      <c r="A131" s="1007"/>
      <c r="B131" s="1007"/>
      <c r="C131" s="1007"/>
      <c r="D131" s="1007"/>
      <c r="E131" s="1008"/>
      <c r="F131" s="1008"/>
      <c r="G131" s="1008"/>
      <c r="H131" s="1008"/>
      <c r="I131" s="1008"/>
      <c r="J131" s="1007"/>
      <c r="K131" s="1007"/>
      <c r="L131" s="1007"/>
      <c r="M131" s="1007"/>
    </row>
    <row r="132" spans="1:13">
      <c r="A132" s="1007"/>
      <c r="B132" s="1007"/>
      <c r="C132" s="1007"/>
      <c r="D132" s="1007"/>
      <c r="E132" s="1008"/>
      <c r="F132" s="1008"/>
      <c r="G132" s="1008"/>
      <c r="H132" s="1008"/>
      <c r="I132" s="1008"/>
      <c r="J132" s="1007"/>
      <c r="K132" s="1007"/>
      <c r="L132" s="1007"/>
      <c r="M132" s="1007"/>
    </row>
    <row r="133" spans="1:13">
      <c r="A133" s="1007"/>
      <c r="B133" s="1007"/>
      <c r="C133" s="1007"/>
      <c r="D133" s="1007"/>
      <c r="E133" s="1008"/>
      <c r="F133" s="1008"/>
      <c r="G133" s="1008"/>
      <c r="H133" s="1008"/>
      <c r="I133" s="1008"/>
      <c r="J133" s="1007"/>
      <c r="K133" s="1007"/>
      <c r="L133" s="1007"/>
      <c r="M133" s="1007"/>
    </row>
    <row r="134" spans="1:13">
      <c r="A134" s="1007"/>
      <c r="B134" s="1007"/>
      <c r="C134" s="1007"/>
      <c r="D134" s="1007"/>
      <c r="E134" s="1008"/>
      <c r="F134" s="1008"/>
      <c r="G134" s="1008"/>
      <c r="H134" s="1008"/>
      <c r="I134" s="1008"/>
      <c r="J134" s="1007"/>
      <c r="K134" s="1007"/>
      <c r="L134" s="1007"/>
      <c r="M134" s="1007"/>
    </row>
    <row r="135" spans="1:13">
      <c r="A135" s="1007"/>
      <c r="B135" s="1007"/>
      <c r="C135" s="1007"/>
      <c r="D135" s="1007"/>
      <c r="E135" s="1008"/>
      <c r="F135" s="1008"/>
      <c r="G135" s="1008"/>
      <c r="H135" s="1008"/>
      <c r="I135" s="1008"/>
      <c r="J135" s="1007"/>
      <c r="K135" s="1007"/>
      <c r="L135" s="1007"/>
      <c r="M135" s="1007"/>
    </row>
    <row r="136" spans="1:13">
      <c r="A136" s="1007"/>
      <c r="B136" s="1007"/>
      <c r="C136" s="1007"/>
      <c r="D136" s="1007"/>
      <c r="E136" s="1008"/>
      <c r="F136" s="1008"/>
      <c r="G136" s="1008"/>
      <c r="H136" s="1008"/>
      <c r="I136" s="1008"/>
      <c r="J136" s="1007"/>
      <c r="K136" s="1007"/>
      <c r="L136" s="1007"/>
      <c r="M136" s="1007"/>
    </row>
    <row r="137" spans="1:13">
      <c r="A137" s="1007"/>
      <c r="B137" s="1007"/>
      <c r="C137" s="1007"/>
      <c r="D137" s="1007"/>
      <c r="E137" s="1008"/>
      <c r="F137" s="1008"/>
      <c r="G137" s="1008"/>
      <c r="H137" s="1008"/>
      <c r="I137" s="1008"/>
      <c r="J137" s="1007"/>
      <c r="K137" s="1007"/>
      <c r="L137" s="1007"/>
      <c r="M137" s="1007"/>
    </row>
    <row r="138" spans="1:13">
      <c r="A138" s="1007"/>
      <c r="B138" s="1007"/>
      <c r="C138" s="1007"/>
      <c r="D138" s="1007"/>
      <c r="E138" s="1008"/>
      <c r="F138" s="1008"/>
      <c r="G138" s="1008"/>
      <c r="H138" s="1008"/>
      <c r="I138" s="1008"/>
      <c r="J138" s="1007"/>
      <c r="K138" s="1007"/>
      <c r="L138" s="1007"/>
      <c r="M138" s="1007"/>
    </row>
    <row r="139" spans="1:13">
      <c r="A139" s="1007"/>
      <c r="B139" s="1007"/>
      <c r="C139" s="1007"/>
      <c r="D139" s="1007"/>
      <c r="E139" s="1008"/>
      <c r="F139" s="1008"/>
      <c r="G139" s="1008"/>
      <c r="H139" s="1008"/>
      <c r="I139" s="1008"/>
      <c r="J139" s="1007"/>
      <c r="K139" s="1007"/>
      <c r="L139" s="1007"/>
      <c r="M139" s="1007"/>
    </row>
    <row r="140" spans="1:13">
      <c r="A140" s="1007"/>
      <c r="B140" s="1007"/>
      <c r="C140" s="1007"/>
      <c r="D140" s="1007"/>
      <c r="E140" s="1008"/>
      <c r="F140" s="1008"/>
      <c r="G140" s="1008"/>
      <c r="H140" s="1008"/>
      <c r="I140" s="1008"/>
      <c r="J140" s="1007"/>
      <c r="K140" s="1007"/>
      <c r="L140" s="1007"/>
      <c r="M140" s="1007"/>
    </row>
    <row r="141" spans="1:13">
      <c r="A141" s="1007"/>
      <c r="B141" s="1007"/>
      <c r="C141" s="1007"/>
      <c r="D141" s="1007"/>
      <c r="E141" s="1008"/>
      <c r="F141" s="1008"/>
      <c r="G141" s="1008"/>
      <c r="H141" s="1008"/>
      <c r="I141" s="1008"/>
      <c r="J141" s="1007"/>
      <c r="K141" s="1007"/>
      <c r="L141" s="1007"/>
      <c r="M141" s="1007"/>
    </row>
    <row r="142" spans="1:13">
      <c r="A142" s="1007"/>
      <c r="B142" s="1007"/>
      <c r="C142" s="1007"/>
      <c r="D142" s="1007"/>
      <c r="E142" s="1008"/>
      <c r="F142" s="1008"/>
      <c r="G142" s="1008"/>
      <c r="H142" s="1008"/>
      <c r="I142" s="1008"/>
      <c r="J142" s="1007"/>
      <c r="K142" s="1007"/>
      <c r="L142" s="1007"/>
      <c r="M142" s="1007"/>
    </row>
    <row r="143" spans="1:13">
      <c r="A143" s="1007"/>
      <c r="B143" s="1007"/>
      <c r="C143" s="1007"/>
      <c r="D143" s="1007"/>
      <c r="E143" s="1008"/>
      <c r="F143" s="1008"/>
      <c r="G143" s="1008"/>
      <c r="H143" s="1008"/>
      <c r="I143" s="1008"/>
      <c r="J143" s="1007"/>
      <c r="K143" s="1007"/>
      <c r="L143" s="1007"/>
      <c r="M143" s="1007"/>
    </row>
    <row r="144" spans="1:13">
      <c r="A144" s="1007"/>
      <c r="B144" s="1007"/>
      <c r="C144" s="1007"/>
      <c r="D144" s="1007"/>
      <c r="E144" s="1008"/>
      <c r="F144" s="1008"/>
      <c r="G144" s="1008"/>
      <c r="H144" s="1008"/>
      <c r="I144" s="1008"/>
      <c r="J144" s="1007"/>
      <c r="K144" s="1007"/>
      <c r="L144" s="1007"/>
      <c r="M144" s="1007"/>
    </row>
    <row r="145" spans="1:13">
      <c r="A145" s="1007"/>
      <c r="B145" s="1007"/>
      <c r="C145" s="1007"/>
      <c r="D145" s="1007"/>
      <c r="E145" s="1008"/>
      <c r="F145" s="1008"/>
      <c r="G145" s="1008"/>
      <c r="H145" s="1008"/>
      <c r="I145" s="1008"/>
      <c r="J145" s="1007"/>
      <c r="K145" s="1007"/>
      <c r="L145" s="1007"/>
      <c r="M145" s="1007"/>
    </row>
    <row r="146" spans="1:13">
      <c r="A146" s="1007"/>
      <c r="B146" s="1007"/>
      <c r="C146" s="1007"/>
      <c r="D146" s="1007"/>
      <c r="E146" s="1008"/>
      <c r="F146" s="1008"/>
      <c r="G146" s="1008"/>
      <c r="H146" s="1008"/>
      <c r="I146" s="1008"/>
      <c r="J146" s="1007"/>
      <c r="K146" s="1007"/>
      <c r="L146" s="1007"/>
      <c r="M146" s="1007"/>
    </row>
    <row r="147" spans="1:13">
      <c r="A147" s="1007"/>
      <c r="B147" s="1007"/>
      <c r="C147" s="1007"/>
      <c r="D147" s="1007"/>
      <c r="E147" s="1008"/>
      <c r="F147" s="1008"/>
      <c r="G147" s="1008"/>
      <c r="H147" s="1008"/>
      <c r="I147" s="1008"/>
      <c r="J147" s="1007"/>
      <c r="K147" s="1007"/>
      <c r="L147" s="1007"/>
      <c r="M147" s="1007"/>
    </row>
    <row r="148" spans="1:13">
      <c r="A148" s="1007"/>
      <c r="B148" s="1007"/>
      <c r="C148" s="1007"/>
      <c r="D148" s="1007"/>
      <c r="E148" s="1008"/>
      <c r="F148" s="1008"/>
      <c r="G148" s="1008"/>
      <c r="H148" s="1008"/>
      <c r="I148" s="1008"/>
      <c r="J148" s="1007"/>
      <c r="K148" s="1007"/>
      <c r="L148" s="1007"/>
      <c r="M148" s="1007"/>
    </row>
    <row r="149" spans="1:13">
      <c r="A149" s="1007"/>
      <c r="B149" s="1007"/>
      <c r="C149" s="1007"/>
      <c r="D149" s="1007"/>
      <c r="E149" s="1008"/>
      <c r="F149" s="1008"/>
      <c r="G149" s="1008"/>
      <c r="H149" s="1008"/>
      <c r="I149" s="1008"/>
      <c r="J149" s="1007"/>
      <c r="K149" s="1007"/>
      <c r="L149" s="1007"/>
      <c r="M149" s="1007"/>
    </row>
    <row r="150" spans="1:13">
      <c r="A150" s="1007"/>
      <c r="B150" s="1007"/>
      <c r="C150" s="1007"/>
      <c r="D150" s="1007"/>
      <c r="E150" s="1008"/>
      <c r="F150" s="1008"/>
      <c r="G150" s="1008"/>
      <c r="H150" s="1008"/>
      <c r="I150" s="1008"/>
      <c r="J150" s="1007"/>
      <c r="K150" s="1007"/>
      <c r="L150" s="1007"/>
      <c r="M150" s="1007"/>
    </row>
    <row r="151" spans="1:13">
      <c r="A151" s="1007"/>
      <c r="B151" s="1007"/>
      <c r="C151" s="1007"/>
      <c r="D151" s="1007"/>
      <c r="E151" s="1008"/>
      <c r="F151" s="1008"/>
      <c r="G151" s="1008"/>
      <c r="H151" s="1008"/>
      <c r="I151" s="1008"/>
      <c r="J151" s="1007"/>
      <c r="K151" s="1007"/>
      <c r="L151" s="1007"/>
      <c r="M151" s="1007"/>
    </row>
    <row r="152" spans="1:13">
      <c r="A152" s="1007"/>
      <c r="B152" s="1007"/>
      <c r="C152" s="1007"/>
      <c r="D152" s="1007"/>
      <c r="E152" s="1008"/>
      <c r="F152" s="1008"/>
      <c r="G152" s="1008"/>
      <c r="H152" s="1008"/>
      <c r="I152" s="1008"/>
      <c r="J152" s="1007"/>
      <c r="K152" s="1007"/>
      <c r="L152" s="1007"/>
      <c r="M152" s="1007"/>
    </row>
    <row r="153" spans="1:13">
      <c r="A153" s="1007"/>
      <c r="B153" s="1007"/>
      <c r="C153" s="1007"/>
      <c r="D153" s="1007"/>
      <c r="E153" s="1008"/>
      <c r="F153" s="1008"/>
      <c r="G153" s="1008"/>
      <c r="H153" s="1008"/>
      <c r="I153" s="1008"/>
      <c r="J153" s="1007"/>
      <c r="K153" s="1007"/>
      <c r="L153" s="1007"/>
      <c r="M153" s="1007"/>
    </row>
    <row r="154" spans="1:13">
      <c r="A154" s="1007"/>
      <c r="B154" s="1007"/>
      <c r="C154" s="1007"/>
      <c r="D154" s="1007"/>
      <c r="E154" s="1008"/>
      <c r="F154" s="1008"/>
      <c r="G154" s="1008"/>
      <c r="H154" s="1008"/>
      <c r="I154" s="1008"/>
      <c r="J154" s="1007"/>
      <c r="K154" s="1007"/>
      <c r="L154" s="1007"/>
      <c r="M154" s="1007"/>
    </row>
    <row r="155" spans="1:13">
      <c r="A155" s="1007"/>
      <c r="B155" s="1007"/>
      <c r="C155" s="1007"/>
      <c r="D155" s="1007"/>
      <c r="E155" s="1008"/>
      <c r="F155" s="1008"/>
      <c r="G155" s="1008"/>
      <c r="H155" s="1008"/>
      <c r="I155" s="1008"/>
      <c r="J155" s="1007"/>
      <c r="K155" s="1007"/>
      <c r="L155" s="1007"/>
      <c r="M155" s="1007"/>
    </row>
    <row r="156" spans="1:13">
      <c r="A156" s="1007"/>
      <c r="B156" s="1007"/>
      <c r="C156" s="1007"/>
      <c r="D156" s="1007"/>
      <c r="E156" s="1008"/>
      <c r="F156" s="1008"/>
      <c r="G156" s="1008"/>
      <c r="H156" s="1008"/>
      <c r="I156" s="1008"/>
      <c r="J156" s="1007"/>
      <c r="K156" s="1007"/>
      <c r="L156" s="1007"/>
      <c r="M156" s="1007"/>
    </row>
    <row r="157" spans="1:13">
      <c r="A157" s="1007"/>
      <c r="B157" s="1007"/>
      <c r="C157" s="1007"/>
      <c r="D157" s="1007"/>
      <c r="E157" s="1008"/>
      <c r="F157" s="1008"/>
      <c r="G157" s="1008"/>
      <c r="H157" s="1008"/>
      <c r="I157" s="1008"/>
      <c r="J157" s="1007"/>
      <c r="K157" s="1007"/>
      <c r="L157" s="1007"/>
      <c r="M157" s="1007"/>
    </row>
    <row r="158" spans="1:13">
      <c r="A158" s="1007"/>
      <c r="B158" s="1007"/>
      <c r="C158" s="1007"/>
      <c r="D158" s="1007"/>
      <c r="E158" s="1008"/>
      <c r="F158" s="1008"/>
      <c r="G158" s="1008"/>
      <c r="H158" s="1008"/>
      <c r="I158" s="1008"/>
      <c r="J158" s="1007"/>
      <c r="K158" s="1007"/>
      <c r="L158" s="1007"/>
      <c r="M158" s="1007"/>
    </row>
    <row r="159" spans="1:13">
      <c r="A159" s="1007"/>
      <c r="B159" s="1007"/>
      <c r="C159" s="1007"/>
      <c r="D159" s="1007"/>
      <c r="E159" s="1008"/>
      <c r="F159" s="1008"/>
      <c r="G159" s="1008"/>
      <c r="H159" s="1008"/>
      <c r="I159" s="1008"/>
      <c r="J159" s="1007"/>
      <c r="K159" s="1007"/>
      <c r="L159" s="1007"/>
      <c r="M159" s="1007"/>
    </row>
    <row r="160" spans="1:13">
      <c r="A160" s="1007"/>
      <c r="B160" s="1007"/>
      <c r="C160" s="1007"/>
      <c r="D160" s="1007"/>
      <c r="E160" s="1008"/>
      <c r="F160" s="1008"/>
      <c r="G160" s="1008"/>
      <c r="H160" s="1008"/>
      <c r="I160" s="1008"/>
      <c r="J160" s="1007"/>
      <c r="K160" s="1007"/>
      <c r="L160" s="1007"/>
      <c r="M160" s="1007"/>
    </row>
    <row r="161" spans="1:13">
      <c r="A161" s="1007"/>
      <c r="B161" s="1007"/>
      <c r="C161" s="1007"/>
      <c r="D161" s="1007"/>
      <c r="E161" s="1008"/>
      <c r="F161" s="1008"/>
      <c r="G161" s="1008"/>
      <c r="H161" s="1008"/>
      <c r="I161" s="1008"/>
      <c r="J161" s="1007"/>
      <c r="K161" s="1007"/>
      <c r="L161" s="1007"/>
      <c r="M161" s="1007"/>
    </row>
    <row r="162" spans="1:13">
      <c r="A162" s="1007"/>
      <c r="B162" s="1007"/>
      <c r="C162" s="1007"/>
      <c r="D162" s="1007"/>
      <c r="E162" s="1008"/>
      <c r="F162" s="1008"/>
      <c r="G162" s="1008"/>
      <c r="H162" s="1008"/>
      <c r="I162" s="1008"/>
      <c r="J162" s="1007"/>
      <c r="K162" s="1007"/>
      <c r="L162" s="1007"/>
      <c r="M162" s="1007"/>
    </row>
    <row r="163" spans="1:13">
      <c r="A163" s="1007"/>
      <c r="B163" s="1007"/>
      <c r="C163" s="1007"/>
      <c r="D163" s="1007"/>
      <c r="E163" s="1008"/>
      <c r="F163" s="1008"/>
      <c r="G163" s="1008"/>
      <c r="H163" s="1008"/>
      <c r="I163" s="1008"/>
      <c r="J163" s="1007"/>
      <c r="K163" s="1007"/>
      <c r="L163" s="1007"/>
      <c r="M163" s="1007"/>
    </row>
    <row r="164" spans="1:13">
      <c r="A164" s="1007"/>
      <c r="B164" s="1007"/>
      <c r="C164" s="1007"/>
      <c r="D164" s="1007"/>
      <c r="E164" s="1008"/>
      <c r="F164" s="1008"/>
      <c r="G164" s="1008"/>
      <c r="H164" s="1008"/>
      <c r="I164" s="1008"/>
      <c r="J164" s="1007"/>
      <c r="K164" s="1007"/>
      <c r="L164" s="1007"/>
      <c r="M164" s="1007"/>
    </row>
    <row r="165" spans="1:13">
      <c r="A165" s="1007"/>
      <c r="B165" s="1007"/>
      <c r="C165" s="1007"/>
      <c r="D165" s="1007"/>
      <c r="E165" s="1008"/>
      <c r="F165" s="1008"/>
      <c r="G165" s="1008"/>
      <c r="H165" s="1008"/>
      <c r="I165" s="1008"/>
      <c r="J165" s="1007"/>
      <c r="K165" s="1007"/>
      <c r="L165" s="1007"/>
      <c r="M165" s="1007"/>
    </row>
    <row r="166" spans="1:13">
      <c r="A166" s="1007"/>
      <c r="B166" s="1007"/>
      <c r="C166" s="1007"/>
      <c r="D166" s="1007"/>
      <c r="E166" s="1008"/>
      <c r="F166" s="1008"/>
      <c r="G166" s="1008"/>
      <c r="H166" s="1008"/>
      <c r="I166" s="1008"/>
      <c r="J166" s="1007"/>
      <c r="K166" s="1007"/>
      <c r="L166" s="1007"/>
      <c r="M166" s="1007"/>
    </row>
    <row r="167" spans="1:13">
      <c r="A167" s="1007"/>
      <c r="B167" s="1007"/>
      <c r="C167" s="1007"/>
      <c r="D167" s="1007"/>
      <c r="E167" s="1008"/>
      <c r="F167" s="1008"/>
      <c r="G167" s="1008"/>
      <c r="H167" s="1008"/>
      <c r="I167" s="1008"/>
      <c r="J167" s="1007"/>
      <c r="K167" s="1007"/>
      <c r="L167" s="1007"/>
      <c r="M167" s="1007"/>
    </row>
    <row r="168" spans="1:13">
      <c r="A168" s="1007"/>
      <c r="B168" s="1007"/>
      <c r="C168" s="1007"/>
      <c r="D168" s="1007"/>
      <c r="E168" s="1008"/>
      <c r="F168" s="1008"/>
      <c r="G168" s="1008"/>
      <c r="H168" s="1008"/>
      <c r="I168" s="1008"/>
      <c r="J168" s="1007"/>
      <c r="K168" s="1007"/>
      <c r="L168" s="1007"/>
      <c r="M168" s="1007"/>
    </row>
    <row r="169" spans="1:13">
      <c r="A169" s="1007"/>
      <c r="B169" s="1007"/>
      <c r="C169" s="1007"/>
      <c r="D169" s="1007"/>
      <c r="E169" s="1008"/>
      <c r="F169" s="1008"/>
      <c r="G169" s="1008"/>
      <c r="H169" s="1008"/>
      <c r="I169" s="1008"/>
      <c r="J169" s="1007"/>
      <c r="K169" s="1007"/>
      <c r="L169" s="1007"/>
      <c r="M169" s="1007"/>
    </row>
    <row r="170" spans="1:13">
      <c r="A170" s="1007"/>
      <c r="B170" s="1007"/>
      <c r="C170" s="1007"/>
      <c r="D170" s="1007"/>
      <c r="E170" s="1008"/>
      <c r="F170" s="1008"/>
      <c r="G170" s="1008"/>
      <c r="H170" s="1008"/>
      <c r="I170" s="1008"/>
      <c r="J170" s="1007"/>
      <c r="K170" s="1007"/>
      <c r="L170" s="1007"/>
      <c r="M170" s="1007"/>
    </row>
    <row r="171" spans="1:13">
      <c r="A171" s="1007"/>
      <c r="B171" s="1007"/>
      <c r="C171" s="1007"/>
      <c r="D171" s="1007"/>
      <c r="E171" s="1008"/>
      <c r="F171" s="1008"/>
      <c r="G171" s="1008"/>
      <c r="H171" s="1008"/>
      <c r="I171" s="1008"/>
      <c r="J171" s="1007"/>
      <c r="K171" s="1007"/>
      <c r="L171" s="1007"/>
      <c r="M171" s="1007"/>
    </row>
    <row r="172" spans="1:13">
      <c r="A172" s="1007"/>
      <c r="B172" s="1007"/>
      <c r="C172" s="1007"/>
      <c r="D172" s="1007"/>
      <c r="E172" s="1008"/>
      <c r="F172" s="1008"/>
      <c r="G172" s="1008"/>
      <c r="H172" s="1008"/>
      <c r="I172" s="1008"/>
      <c r="J172" s="1007"/>
      <c r="K172" s="1007"/>
      <c r="L172" s="1007"/>
      <c r="M172" s="1007"/>
    </row>
    <row r="173" spans="1:13">
      <c r="A173" s="1007"/>
      <c r="B173" s="1007"/>
      <c r="C173" s="1007"/>
      <c r="D173" s="1007"/>
      <c r="E173" s="1008"/>
      <c r="F173" s="1008"/>
      <c r="G173" s="1008"/>
      <c r="H173" s="1008"/>
      <c r="I173" s="1008"/>
      <c r="J173" s="1007"/>
      <c r="K173" s="1007"/>
      <c r="L173" s="1007"/>
      <c r="M173" s="1007"/>
    </row>
    <row r="174" spans="1:13">
      <c r="A174" s="1007"/>
      <c r="B174" s="1007"/>
      <c r="C174" s="1007"/>
      <c r="D174" s="1007"/>
      <c r="E174" s="1008"/>
      <c r="F174" s="1008"/>
      <c r="G174" s="1008"/>
      <c r="H174" s="1008"/>
      <c r="I174" s="1008"/>
      <c r="J174" s="1007"/>
      <c r="K174" s="1007"/>
      <c r="L174" s="1007"/>
      <c r="M174" s="1007"/>
    </row>
    <row r="175" spans="1:13">
      <c r="A175" s="1007"/>
      <c r="B175" s="1007"/>
      <c r="C175" s="1007"/>
      <c r="D175" s="1007"/>
      <c r="E175" s="1008"/>
      <c r="F175" s="1008"/>
      <c r="G175" s="1008"/>
      <c r="H175" s="1008"/>
      <c r="I175" s="1008"/>
      <c r="J175" s="1007"/>
      <c r="K175" s="1007"/>
      <c r="L175" s="1007"/>
      <c r="M175" s="1007"/>
    </row>
    <row r="176" spans="1:13">
      <c r="A176" s="1007"/>
      <c r="B176" s="1007"/>
      <c r="C176" s="1007"/>
      <c r="D176" s="1007"/>
      <c r="E176" s="1008"/>
      <c r="F176" s="1008"/>
      <c r="G176" s="1008"/>
      <c r="H176" s="1008"/>
      <c r="I176" s="1008"/>
      <c r="J176" s="1007"/>
      <c r="K176" s="1007"/>
      <c r="L176" s="1007"/>
      <c r="M176" s="1007"/>
    </row>
    <row r="177" spans="1:13">
      <c r="A177" s="1007"/>
      <c r="B177" s="1007"/>
      <c r="C177" s="1007"/>
      <c r="D177" s="1007"/>
      <c r="E177" s="1008"/>
      <c r="F177" s="1008"/>
      <c r="G177" s="1008"/>
      <c r="H177" s="1008"/>
      <c r="I177" s="1008"/>
      <c r="J177" s="1007"/>
      <c r="K177" s="1007"/>
      <c r="L177" s="1007"/>
      <c r="M177" s="1007"/>
    </row>
    <row r="178" spans="1:13">
      <c r="A178" s="1007"/>
      <c r="B178" s="1007"/>
      <c r="C178" s="1007"/>
      <c r="D178" s="1007"/>
      <c r="E178" s="1008"/>
      <c r="F178" s="1008"/>
      <c r="G178" s="1008"/>
      <c r="H178" s="1008"/>
      <c r="I178" s="1008"/>
      <c r="J178" s="1007"/>
      <c r="K178" s="1007"/>
      <c r="L178" s="1007"/>
      <c r="M178" s="1007"/>
    </row>
    <row r="179" spans="1:13">
      <c r="A179" s="1007"/>
      <c r="B179" s="1007"/>
      <c r="C179" s="1007"/>
      <c r="D179" s="1007"/>
      <c r="E179" s="1008"/>
      <c r="F179" s="1008"/>
      <c r="G179" s="1008"/>
      <c r="H179" s="1008"/>
      <c r="I179" s="1008"/>
      <c r="J179" s="1007"/>
      <c r="K179" s="1007"/>
      <c r="L179" s="1007"/>
      <c r="M179" s="1007"/>
    </row>
    <row r="180" spans="1:13">
      <c r="A180" s="1007"/>
      <c r="B180" s="1007"/>
      <c r="C180" s="1007"/>
      <c r="D180" s="1007"/>
      <c r="E180" s="1008"/>
      <c r="F180" s="1008"/>
      <c r="G180" s="1008"/>
      <c r="H180" s="1008"/>
      <c r="I180" s="1008"/>
      <c r="J180" s="1007"/>
      <c r="K180" s="1007"/>
      <c r="L180" s="1007"/>
      <c r="M180" s="1007"/>
    </row>
    <row r="181" spans="1:13">
      <c r="A181" s="1007"/>
      <c r="B181" s="1007"/>
      <c r="C181" s="1007"/>
      <c r="D181" s="1007"/>
      <c r="E181" s="1008"/>
      <c r="F181" s="1008"/>
      <c r="G181" s="1008"/>
      <c r="H181" s="1008"/>
      <c r="I181" s="1008"/>
      <c r="J181" s="1007"/>
      <c r="K181" s="1007"/>
      <c r="L181" s="1007"/>
      <c r="M181" s="1007"/>
    </row>
    <row r="182" spans="1:13">
      <c r="A182" s="1007"/>
      <c r="B182" s="1007"/>
      <c r="C182" s="1007"/>
      <c r="D182" s="1007"/>
      <c r="E182" s="1008"/>
      <c r="F182" s="1008"/>
      <c r="G182" s="1008"/>
      <c r="H182" s="1008"/>
      <c r="I182" s="1008"/>
      <c r="J182" s="1007"/>
      <c r="K182" s="1007"/>
      <c r="L182" s="1007"/>
      <c r="M182" s="1007"/>
    </row>
    <row r="183" spans="1:13">
      <c r="A183" s="1007"/>
      <c r="B183" s="1007"/>
      <c r="C183" s="1007"/>
      <c r="D183" s="1007"/>
      <c r="E183" s="1008"/>
      <c r="F183" s="1008"/>
      <c r="G183" s="1008"/>
      <c r="H183" s="1008"/>
      <c r="I183" s="1008"/>
      <c r="J183" s="1007"/>
      <c r="K183" s="1007"/>
      <c r="L183" s="1007"/>
      <c r="M183" s="1007"/>
    </row>
    <row r="184" spans="1:13">
      <c r="A184" s="1007"/>
      <c r="B184" s="1007"/>
      <c r="C184" s="1007"/>
      <c r="D184" s="1007"/>
      <c r="E184" s="1008"/>
      <c r="F184" s="1008"/>
      <c r="G184" s="1008"/>
      <c r="H184" s="1008"/>
      <c r="I184" s="1008"/>
      <c r="J184" s="1007"/>
      <c r="K184" s="1007"/>
      <c r="L184" s="1007"/>
      <c r="M184" s="1007"/>
    </row>
    <row r="185" spans="1:13">
      <c r="A185" s="1007"/>
      <c r="B185" s="1007"/>
      <c r="C185" s="1007"/>
      <c r="D185" s="1007"/>
      <c r="E185" s="1008"/>
      <c r="F185" s="1008"/>
      <c r="G185" s="1008"/>
      <c r="H185" s="1008"/>
      <c r="I185" s="1008"/>
      <c r="J185" s="1007"/>
      <c r="K185" s="1007"/>
      <c r="L185" s="1007"/>
      <c r="M185" s="1007"/>
    </row>
    <row r="186" spans="1:13">
      <c r="A186" s="1007"/>
      <c r="B186" s="1007"/>
      <c r="C186" s="1007"/>
      <c r="D186" s="1007"/>
      <c r="E186" s="1008"/>
      <c r="F186" s="1008"/>
      <c r="G186" s="1008"/>
      <c r="H186" s="1008"/>
      <c r="I186" s="1008"/>
      <c r="J186" s="1007"/>
      <c r="K186" s="1007"/>
      <c r="L186" s="1007"/>
      <c r="M186" s="1007"/>
    </row>
    <row r="187" spans="1:13">
      <c r="A187" s="1007"/>
      <c r="B187" s="1007"/>
      <c r="C187" s="1007"/>
      <c r="D187" s="1007"/>
      <c r="E187" s="1008"/>
      <c r="F187" s="1008"/>
      <c r="G187" s="1008"/>
      <c r="H187" s="1008"/>
      <c r="I187" s="1008"/>
      <c r="J187" s="1007"/>
      <c r="K187" s="1007"/>
      <c r="L187" s="1007"/>
      <c r="M187" s="1007"/>
    </row>
    <row r="188" spans="1:13">
      <c r="A188" s="1007"/>
      <c r="B188" s="1007"/>
      <c r="C188" s="1007"/>
      <c r="D188" s="1007"/>
      <c r="E188" s="1008"/>
      <c r="F188" s="1008"/>
      <c r="G188" s="1008"/>
      <c r="H188" s="1008"/>
      <c r="I188" s="1008"/>
      <c r="J188" s="1007"/>
      <c r="K188" s="1007"/>
      <c r="L188" s="1007"/>
      <c r="M188" s="1007"/>
    </row>
    <row r="189" spans="1:13">
      <c r="A189" s="1007"/>
      <c r="B189" s="1007"/>
      <c r="C189" s="1007"/>
      <c r="D189" s="1007"/>
      <c r="E189" s="1008"/>
      <c r="F189" s="1008"/>
      <c r="G189" s="1008"/>
      <c r="H189" s="1008"/>
      <c r="I189" s="1008"/>
      <c r="J189" s="1007"/>
      <c r="K189" s="1007"/>
      <c r="L189" s="1007"/>
      <c r="M189" s="1007"/>
    </row>
    <row r="190" spans="1:13">
      <c r="A190" s="1007"/>
      <c r="B190" s="1007"/>
      <c r="C190" s="1007"/>
      <c r="D190" s="1007"/>
      <c r="E190" s="1008"/>
      <c r="F190" s="1008"/>
      <c r="G190" s="1008"/>
      <c r="H190" s="1008"/>
      <c r="I190" s="1008"/>
      <c r="J190" s="1007"/>
      <c r="K190" s="1007"/>
      <c r="L190" s="1007"/>
      <c r="M190" s="1007"/>
    </row>
    <row r="191" spans="1:13">
      <c r="A191" s="1007"/>
      <c r="B191" s="1007"/>
      <c r="C191" s="1007"/>
      <c r="D191" s="1007"/>
      <c r="E191" s="1008"/>
      <c r="F191" s="1008"/>
      <c r="G191" s="1008"/>
      <c r="H191" s="1008"/>
      <c r="I191" s="1008"/>
      <c r="J191" s="1007"/>
      <c r="K191" s="1007"/>
      <c r="L191" s="1007"/>
      <c r="M191" s="1007"/>
    </row>
    <row r="192" spans="1:13">
      <c r="A192" s="1007"/>
      <c r="B192" s="1007"/>
      <c r="C192" s="1007"/>
      <c r="D192" s="1007"/>
      <c r="E192" s="1008"/>
      <c r="F192" s="1008"/>
      <c r="G192" s="1008"/>
      <c r="H192" s="1008"/>
      <c r="I192" s="1008"/>
      <c r="J192" s="1007"/>
      <c r="K192" s="1007"/>
      <c r="L192" s="1007"/>
      <c r="M192" s="1007"/>
    </row>
    <row r="193" spans="1:13">
      <c r="A193" s="1007"/>
      <c r="B193" s="1007"/>
      <c r="C193" s="1007"/>
      <c r="D193" s="1007"/>
      <c r="E193" s="1008"/>
      <c r="F193" s="1008"/>
      <c r="G193" s="1008"/>
      <c r="H193" s="1008"/>
      <c r="I193" s="1008"/>
      <c r="J193" s="1007"/>
      <c r="K193" s="1007"/>
      <c r="L193" s="1007"/>
      <c r="M193" s="1007"/>
    </row>
    <row r="194" spans="1:13">
      <c r="A194" s="1007"/>
      <c r="B194" s="1007"/>
      <c r="C194" s="1007"/>
      <c r="D194" s="1007"/>
      <c r="E194" s="1008"/>
      <c r="F194" s="1008"/>
      <c r="G194" s="1008"/>
      <c r="H194" s="1008"/>
      <c r="I194" s="1008"/>
      <c r="J194" s="1007"/>
      <c r="K194" s="1007"/>
      <c r="L194" s="1007"/>
      <c r="M194" s="1007"/>
    </row>
    <row r="195" spans="1:13">
      <c r="A195" s="1007"/>
      <c r="B195" s="1007"/>
      <c r="C195" s="1007"/>
      <c r="D195" s="1007"/>
      <c r="E195" s="1008"/>
      <c r="F195" s="1008"/>
      <c r="G195" s="1008"/>
      <c r="H195" s="1008"/>
      <c r="I195" s="1008"/>
      <c r="J195" s="1007"/>
      <c r="K195" s="1007"/>
      <c r="L195" s="1007"/>
      <c r="M195" s="1007"/>
    </row>
    <row r="196" spans="1:13">
      <c r="A196" s="1007"/>
      <c r="B196" s="1007"/>
      <c r="C196" s="1007"/>
      <c r="D196" s="1007"/>
      <c r="E196" s="1008"/>
      <c r="F196" s="1008"/>
      <c r="G196" s="1008"/>
      <c r="H196" s="1008"/>
      <c r="I196" s="1008"/>
      <c r="J196" s="1007"/>
      <c r="K196" s="1007"/>
      <c r="L196" s="1007"/>
      <c r="M196" s="1007"/>
    </row>
    <row r="197" spans="1:13">
      <c r="A197" s="1007"/>
      <c r="B197" s="1007"/>
      <c r="C197" s="1007"/>
      <c r="D197" s="1007"/>
      <c r="E197" s="1008"/>
      <c r="F197" s="1008"/>
      <c r="G197" s="1008"/>
      <c r="H197" s="1008"/>
      <c r="I197" s="1008"/>
      <c r="J197" s="1007"/>
      <c r="K197" s="1007"/>
      <c r="L197" s="1007"/>
      <c r="M197" s="1007"/>
    </row>
    <row r="198" spans="1:13">
      <c r="A198" s="1007"/>
      <c r="B198" s="1007"/>
      <c r="C198" s="1007"/>
      <c r="D198" s="1007"/>
      <c r="E198" s="1008"/>
      <c r="F198" s="1008"/>
      <c r="G198" s="1008"/>
      <c r="H198" s="1008"/>
      <c r="I198" s="1008"/>
      <c r="J198" s="1007"/>
      <c r="K198" s="1007"/>
      <c r="L198" s="1007"/>
      <c r="M198" s="1007"/>
    </row>
    <row r="199" spans="1:13">
      <c r="A199" s="1007"/>
      <c r="B199" s="1007"/>
      <c r="C199" s="1007"/>
      <c r="D199" s="1007"/>
      <c r="E199" s="1008"/>
      <c r="F199" s="1008"/>
      <c r="G199" s="1008"/>
      <c r="H199" s="1008"/>
      <c r="I199" s="1008"/>
      <c r="J199" s="1007"/>
      <c r="K199" s="1007"/>
      <c r="L199" s="1007"/>
      <c r="M199" s="1007"/>
    </row>
    <row r="200" spans="1:13">
      <c r="A200" s="1007"/>
      <c r="B200" s="1007"/>
      <c r="C200" s="1007"/>
      <c r="D200" s="1007"/>
      <c r="E200" s="1008"/>
      <c r="F200" s="1008"/>
      <c r="G200" s="1008"/>
      <c r="H200" s="1008"/>
      <c r="I200" s="1008"/>
      <c r="J200" s="1007"/>
      <c r="K200" s="1007"/>
      <c r="L200" s="1007"/>
      <c r="M200" s="1007"/>
    </row>
    <row r="201" spans="1:13">
      <c r="A201" s="1007"/>
      <c r="B201" s="1007"/>
      <c r="C201" s="1007"/>
      <c r="D201" s="1007"/>
      <c r="E201" s="1008"/>
      <c r="F201" s="1008"/>
      <c r="G201" s="1008"/>
      <c r="H201" s="1008"/>
      <c r="I201" s="1008"/>
      <c r="J201" s="1007"/>
      <c r="K201" s="1007"/>
      <c r="L201" s="1007"/>
      <c r="M201" s="1007"/>
    </row>
    <row r="202" spans="1:13">
      <c r="A202" s="1007"/>
      <c r="B202" s="1007"/>
      <c r="C202" s="1007"/>
      <c r="D202" s="1007"/>
      <c r="E202" s="1008"/>
      <c r="F202" s="1008"/>
      <c r="G202" s="1008"/>
      <c r="H202" s="1008"/>
      <c r="I202" s="1008"/>
      <c r="J202" s="1007"/>
      <c r="K202" s="1007"/>
      <c r="L202" s="1007"/>
      <c r="M202" s="1007"/>
    </row>
    <row r="203" spans="1:13">
      <c r="A203" s="1007"/>
      <c r="B203" s="1007"/>
      <c r="C203" s="1007"/>
      <c r="D203" s="1007"/>
      <c r="E203" s="1008"/>
      <c r="F203" s="1008"/>
      <c r="G203" s="1008"/>
      <c r="H203" s="1008"/>
      <c r="I203" s="1008"/>
      <c r="J203" s="1007"/>
      <c r="K203" s="1007"/>
      <c r="L203" s="1007"/>
      <c r="M203" s="1007"/>
    </row>
    <row r="204" spans="1:13">
      <c r="A204" s="1007"/>
      <c r="B204" s="1007"/>
      <c r="C204" s="1007"/>
      <c r="D204" s="1007"/>
      <c r="E204" s="1008"/>
      <c r="F204" s="1008"/>
      <c r="G204" s="1008"/>
      <c r="H204" s="1008"/>
      <c r="I204" s="1008"/>
      <c r="J204" s="1007"/>
      <c r="K204" s="1007"/>
      <c r="L204" s="1007"/>
      <c r="M204" s="1007"/>
    </row>
    <row r="205" spans="1:13">
      <c r="A205" s="1007"/>
      <c r="B205" s="1007"/>
      <c r="C205" s="1007"/>
      <c r="D205" s="1007"/>
      <c r="E205" s="1008"/>
      <c r="F205" s="1008"/>
      <c r="G205" s="1008"/>
      <c r="H205" s="1008"/>
      <c r="I205" s="1008"/>
      <c r="J205" s="1007"/>
      <c r="K205" s="1007"/>
      <c r="L205" s="1007"/>
      <c r="M205" s="1007"/>
    </row>
    <row r="206" spans="1:13">
      <c r="A206" s="1007"/>
      <c r="B206" s="1007"/>
      <c r="C206" s="1007"/>
      <c r="D206" s="1007"/>
      <c r="E206" s="1008"/>
      <c r="F206" s="1008"/>
      <c r="G206" s="1008"/>
      <c r="H206" s="1008"/>
      <c r="I206" s="1008"/>
      <c r="J206" s="1007"/>
      <c r="K206" s="1007"/>
      <c r="L206" s="1007"/>
      <c r="M206" s="1007"/>
    </row>
    <row r="207" spans="1:13">
      <c r="A207" s="1007"/>
      <c r="B207" s="1007"/>
      <c r="C207" s="1007"/>
      <c r="D207" s="1007"/>
      <c r="E207" s="1008"/>
      <c r="F207" s="1008"/>
      <c r="G207" s="1008"/>
      <c r="H207" s="1008"/>
      <c r="I207" s="1008"/>
      <c r="J207" s="1007"/>
      <c r="K207" s="1007"/>
      <c r="L207" s="1007"/>
      <c r="M207" s="1007"/>
    </row>
    <row r="208" spans="1:13">
      <c r="A208" s="1007"/>
      <c r="B208" s="1007"/>
      <c r="C208" s="1007"/>
      <c r="D208" s="1007"/>
      <c r="E208" s="1008"/>
      <c r="F208" s="1008"/>
      <c r="G208" s="1008"/>
      <c r="H208" s="1008"/>
      <c r="I208" s="1008"/>
      <c r="J208" s="1007"/>
      <c r="K208" s="1007"/>
      <c r="L208" s="1007"/>
      <c r="M208" s="1007"/>
    </row>
    <row r="209" spans="1:13">
      <c r="A209" s="1007"/>
      <c r="B209" s="1007"/>
      <c r="C209" s="1007"/>
      <c r="D209" s="1007"/>
      <c r="E209" s="1008"/>
      <c r="F209" s="1008"/>
      <c r="G209" s="1008"/>
      <c r="H209" s="1008"/>
      <c r="I209" s="1008"/>
      <c r="J209" s="1007"/>
      <c r="K209" s="1007"/>
      <c r="L209" s="1007"/>
      <c r="M209" s="1007"/>
    </row>
    <row r="210" spans="1:13">
      <c r="A210" s="1007"/>
      <c r="B210" s="1007"/>
      <c r="C210" s="1007"/>
      <c r="D210" s="1007"/>
      <c r="E210" s="1008"/>
      <c r="F210" s="1008"/>
      <c r="G210" s="1008"/>
      <c r="H210" s="1008"/>
      <c r="I210" s="1008"/>
      <c r="J210" s="1007"/>
      <c r="K210" s="1007"/>
      <c r="L210" s="1007"/>
      <c r="M210" s="1007"/>
    </row>
    <row r="211" spans="1:13">
      <c r="A211" s="1007"/>
      <c r="B211" s="1007"/>
      <c r="C211" s="1007"/>
      <c r="D211" s="1007"/>
      <c r="E211" s="1008"/>
      <c r="F211" s="1008"/>
      <c r="G211" s="1008"/>
      <c r="H211" s="1008"/>
      <c r="I211" s="1008"/>
      <c r="J211" s="1007"/>
      <c r="K211" s="1007"/>
      <c r="L211" s="1007"/>
      <c r="M211" s="1007"/>
    </row>
    <row r="212" spans="1:13">
      <c r="A212" s="1007"/>
      <c r="B212" s="1007"/>
      <c r="C212" s="1007"/>
      <c r="D212" s="1007"/>
      <c r="E212" s="1008"/>
      <c r="F212" s="1008"/>
      <c r="G212" s="1008"/>
      <c r="H212" s="1008"/>
      <c r="I212" s="1008"/>
      <c r="J212" s="1007"/>
      <c r="K212" s="1007"/>
      <c r="L212" s="1007"/>
      <c r="M212" s="1007"/>
    </row>
    <row r="213" spans="1:13">
      <c r="A213" s="1007"/>
      <c r="B213" s="1007"/>
      <c r="C213" s="1007"/>
      <c r="D213" s="1007"/>
      <c r="E213" s="1008"/>
      <c r="F213" s="1008"/>
      <c r="G213" s="1008"/>
      <c r="H213" s="1008"/>
      <c r="I213" s="1008"/>
      <c r="J213" s="1007"/>
      <c r="K213" s="1007"/>
      <c r="L213" s="1007"/>
      <c r="M213" s="1007"/>
    </row>
    <row r="214" spans="1:13">
      <c r="A214" s="1007"/>
      <c r="B214" s="1007"/>
      <c r="C214" s="1007"/>
      <c r="D214" s="1007"/>
      <c r="E214" s="1008"/>
      <c r="F214" s="1008"/>
      <c r="G214" s="1008"/>
      <c r="H214" s="1008"/>
      <c r="I214" s="1008"/>
      <c r="J214" s="1007"/>
      <c r="K214" s="1007"/>
      <c r="L214" s="1007"/>
      <c r="M214" s="1007"/>
    </row>
    <row r="215" spans="1:13">
      <c r="A215" s="1007"/>
      <c r="B215" s="1007"/>
      <c r="C215" s="1007"/>
      <c r="D215" s="1007"/>
      <c r="E215" s="1008"/>
      <c r="F215" s="1008"/>
      <c r="G215" s="1008"/>
      <c r="H215" s="1008"/>
      <c r="I215" s="1008"/>
      <c r="J215" s="1007"/>
      <c r="K215" s="1007"/>
      <c r="L215" s="1007"/>
      <c r="M215" s="1007"/>
    </row>
    <row r="216" spans="1:13">
      <c r="A216" s="1007"/>
      <c r="B216" s="1007"/>
      <c r="C216" s="1007"/>
      <c r="D216" s="1007"/>
      <c r="E216" s="1008"/>
      <c r="F216" s="1008"/>
      <c r="G216" s="1008"/>
      <c r="H216" s="1008"/>
      <c r="I216" s="1008"/>
      <c r="J216" s="1007"/>
      <c r="K216" s="1007"/>
      <c r="L216" s="1007"/>
      <c r="M216" s="1007"/>
    </row>
    <row r="217" spans="1:13">
      <c r="A217" s="1007"/>
      <c r="B217" s="1007"/>
      <c r="C217" s="1007"/>
      <c r="D217" s="1007"/>
      <c r="E217" s="1008"/>
      <c r="F217" s="1008"/>
      <c r="G217" s="1008"/>
      <c r="H217" s="1008"/>
      <c r="I217" s="1008"/>
      <c r="J217" s="1007"/>
      <c r="K217" s="1007"/>
      <c r="L217" s="1007"/>
      <c r="M217" s="1007"/>
    </row>
    <row r="218" spans="1:13">
      <c r="A218" s="1007"/>
      <c r="B218" s="1007"/>
      <c r="C218" s="1007"/>
      <c r="D218" s="1007"/>
      <c r="E218" s="1008"/>
      <c r="F218" s="1008"/>
      <c r="G218" s="1008"/>
      <c r="H218" s="1008"/>
      <c r="I218" s="1008"/>
      <c r="J218" s="1007"/>
      <c r="K218" s="1007"/>
      <c r="L218" s="1007"/>
      <c r="M218" s="1007"/>
    </row>
    <row r="219" spans="1:13">
      <c r="A219" s="1007"/>
      <c r="B219" s="1007"/>
      <c r="C219" s="1007"/>
      <c r="D219" s="1007"/>
      <c r="E219" s="1008"/>
      <c r="F219" s="1008"/>
      <c r="G219" s="1008"/>
      <c r="H219" s="1008"/>
      <c r="I219" s="1008"/>
      <c r="J219" s="1007"/>
      <c r="K219" s="1007"/>
      <c r="L219" s="1007"/>
      <c r="M219" s="1007"/>
    </row>
    <row r="220" spans="1:13">
      <c r="A220" s="1007"/>
      <c r="B220" s="1007"/>
      <c r="C220" s="1007"/>
      <c r="D220" s="1007"/>
      <c r="E220" s="1008"/>
      <c r="F220" s="1008"/>
      <c r="G220" s="1008"/>
      <c r="H220" s="1008"/>
      <c r="I220" s="1008"/>
      <c r="J220" s="1007"/>
      <c r="K220" s="1007"/>
      <c r="L220" s="1007"/>
      <c r="M220" s="1007"/>
    </row>
    <row r="221" spans="1:13">
      <c r="A221" s="1007"/>
      <c r="B221" s="1007"/>
      <c r="C221" s="1007"/>
      <c r="D221" s="1007"/>
      <c r="E221" s="1008"/>
      <c r="F221" s="1008"/>
      <c r="G221" s="1008"/>
      <c r="H221" s="1008"/>
      <c r="I221" s="1008"/>
      <c r="J221" s="1007"/>
      <c r="K221" s="1007"/>
      <c r="L221" s="1007"/>
      <c r="M221" s="1007"/>
    </row>
    <row r="222" spans="1:13">
      <c r="A222" s="1007"/>
      <c r="B222" s="1007"/>
      <c r="C222" s="1007"/>
      <c r="D222" s="1007"/>
      <c r="E222" s="1008"/>
      <c r="F222" s="1008"/>
      <c r="G222" s="1008"/>
      <c r="H222" s="1008"/>
      <c r="I222" s="1008"/>
      <c r="J222" s="1007"/>
      <c r="K222" s="1007"/>
      <c r="L222" s="1007"/>
      <c r="M222" s="1007"/>
    </row>
    <row r="223" spans="1:13">
      <c r="A223" s="1007"/>
      <c r="B223" s="1007"/>
      <c r="C223" s="1007"/>
      <c r="D223" s="1007"/>
      <c r="E223" s="1008"/>
      <c r="F223" s="1008"/>
      <c r="G223" s="1008"/>
      <c r="H223" s="1008"/>
      <c r="I223" s="1008"/>
      <c r="J223" s="1007"/>
      <c r="K223" s="1007"/>
      <c r="L223" s="1007"/>
      <c r="M223" s="1007"/>
    </row>
    <row r="224" spans="1:13">
      <c r="A224" s="1007"/>
      <c r="B224" s="1007"/>
      <c r="C224" s="1007"/>
      <c r="D224" s="1007"/>
      <c r="E224" s="1008"/>
      <c r="F224" s="1008"/>
      <c r="G224" s="1008"/>
      <c r="H224" s="1008"/>
      <c r="I224" s="1008"/>
      <c r="J224" s="1007"/>
      <c r="K224" s="1007"/>
      <c r="L224" s="1007"/>
      <c r="M224" s="1007"/>
    </row>
    <row r="225" spans="1:13">
      <c r="A225" s="1007"/>
      <c r="B225" s="1007"/>
      <c r="C225" s="1007"/>
      <c r="D225" s="1007"/>
      <c r="E225" s="1008"/>
      <c r="F225" s="1008"/>
      <c r="G225" s="1008"/>
      <c r="H225" s="1008"/>
      <c r="I225" s="1008"/>
      <c r="J225" s="1007"/>
      <c r="K225" s="1007"/>
      <c r="L225" s="1007"/>
      <c r="M225" s="1007"/>
    </row>
    <row r="226" spans="1:13">
      <c r="A226" s="1007"/>
      <c r="B226" s="1007"/>
      <c r="C226" s="1007"/>
      <c r="D226" s="1007"/>
      <c r="E226" s="1008"/>
      <c r="F226" s="1008"/>
      <c r="G226" s="1008"/>
      <c r="H226" s="1008"/>
      <c r="I226" s="1008"/>
      <c r="J226" s="1007"/>
      <c r="K226" s="1007"/>
      <c r="L226" s="1007"/>
      <c r="M226" s="1007"/>
    </row>
    <row r="227" spans="1:13">
      <c r="A227" s="1007"/>
      <c r="B227" s="1007"/>
      <c r="C227" s="1007"/>
      <c r="D227" s="1007"/>
      <c r="E227" s="1008"/>
      <c r="F227" s="1008"/>
      <c r="G227" s="1008"/>
      <c r="H227" s="1008"/>
      <c r="I227" s="1008"/>
      <c r="J227" s="1007"/>
      <c r="K227" s="1007"/>
      <c r="L227" s="1007"/>
      <c r="M227" s="1007"/>
    </row>
    <row r="228" spans="1:13">
      <c r="A228" s="1007"/>
      <c r="B228" s="1007"/>
      <c r="C228" s="1007"/>
      <c r="D228" s="1007"/>
      <c r="E228" s="1008"/>
      <c r="F228" s="1008"/>
      <c r="G228" s="1008"/>
      <c r="H228" s="1008"/>
      <c r="I228" s="1008"/>
      <c r="J228" s="1007"/>
      <c r="K228" s="1007"/>
      <c r="L228" s="1007"/>
      <c r="M228" s="1007"/>
    </row>
    <row r="229" spans="1:13">
      <c r="A229" s="1007"/>
      <c r="B229" s="1007"/>
      <c r="C229" s="1007"/>
      <c r="D229" s="1007"/>
      <c r="E229" s="1008"/>
      <c r="F229" s="1008"/>
      <c r="G229" s="1008"/>
      <c r="H229" s="1008"/>
      <c r="I229" s="1008"/>
      <c r="J229" s="1007"/>
      <c r="K229" s="1007"/>
      <c r="L229" s="1007"/>
      <c r="M229" s="1007"/>
    </row>
    <row r="230" spans="1:13">
      <c r="A230" s="1007"/>
      <c r="B230" s="1007"/>
      <c r="C230" s="1007"/>
      <c r="D230" s="1007"/>
      <c r="E230" s="1008"/>
      <c r="F230" s="1008"/>
      <c r="G230" s="1008"/>
      <c r="H230" s="1008"/>
      <c r="I230" s="1008"/>
      <c r="J230" s="1007"/>
      <c r="K230" s="1007"/>
      <c r="L230" s="1007"/>
      <c r="M230" s="1007"/>
    </row>
    <row r="231" spans="1:13">
      <c r="A231" s="1007"/>
      <c r="B231" s="1007"/>
      <c r="C231" s="1007"/>
      <c r="D231" s="1007"/>
      <c r="E231" s="1008"/>
      <c r="F231" s="1008"/>
      <c r="G231" s="1008"/>
      <c r="H231" s="1008"/>
      <c r="I231" s="1008"/>
      <c r="J231" s="1007"/>
      <c r="K231" s="1007"/>
      <c r="L231" s="1007"/>
      <c r="M231" s="1007"/>
    </row>
    <row r="232" spans="1:13">
      <c r="A232" s="1007"/>
      <c r="B232" s="1007"/>
      <c r="C232" s="1007"/>
      <c r="D232" s="1007"/>
      <c r="E232" s="1008"/>
      <c r="F232" s="1008"/>
      <c r="G232" s="1008"/>
      <c r="H232" s="1008"/>
      <c r="I232" s="1008"/>
      <c r="J232" s="1007"/>
      <c r="K232" s="1007"/>
      <c r="L232" s="1007"/>
      <c r="M232" s="1007"/>
    </row>
    <row r="233" spans="1:13">
      <c r="A233" s="1007"/>
      <c r="B233" s="1007"/>
      <c r="C233" s="1007"/>
      <c r="D233" s="1007"/>
      <c r="E233" s="1008"/>
      <c r="F233" s="1008"/>
      <c r="G233" s="1008"/>
      <c r="H233" s="1008"/>
      <c r="I233" s="1008"/>
      <c r="J233" s="1007"/>
      <c r="K233" s="1007"/>
      <c r="L233" s="1007"/>
      <c r="M233" s="1007"/>
    </row>
    <row r="234" spans="1:13">
      <c r="A234" s="1007"/>
      <c r="B234" s="1007"/>
      <c r="C234" s="1007"/>
      <c r="D234" s="1007"/>
      <c r="E234" s="1008"/>
      <c r="F234" s="1008"/>
      <c r="G234" s="1008"/>
      <c r="H234" s="1008"/>
      <c r="I234" s="1008"/>
      <c r="J234" s="1007"/>
      <c r="K234" s="1007"/>
      <c r="L234" s="1007"/>
      <c r="M234" s="1007"/>
    </row>
    <row r="235" spans="1:13">
      <c r="A235" s="1007"/>
      <c r="B235" s="1007"/>
      <c r="C235" s="1007"/>
      <c r="D235" s="1007"/>
      <c r="E235" s="1008"/>
      <c r="F235" s="1008"/>
      <c r="G235" s="1008"/>
      <c r="H235" s="1008"/>
      <c r="I235" s="1008"/>
      <c r="J235" s="1007"/>
      <c r="K235" s="1007"/>
      <c r="L235" s="1007"/>
      <c r="M235" s="1007"/>
    </row>
    <row r="236" spans="1:13">
      <c r="A236" s="1007"/>
      <c r="B236" s="1007"/>
      <c r="C236" s="1007"/>
      <c r="D236" s="1007"/>
      <c r="E236" s="1008"/>
      <c r="F236" s="1008"/>
      <c r="G236" s="1008"/>
      <c r="H236" s="1008"/>
      <c r="I236" s="1008"/>
      <c r="J236" s="1007"/>
      <c r="K236" s="1007"/>
      <c r="L236" s="1007"/>
      <c r="M236" s="1007"/>
    </row>
    <row r="237" spans="1:13">
      <c r="A237" s="1007"/>
      <c r="B237" s="1007"/>
      <c r="C237" s="1007"/>
      <c r="D237" s="1007"/>
      <c r="E237" s="1008"/>
      <c r="F237" s="1008"/>
      <c r="G237" s="1008"/>
      <c r="H237" s="1008"/>
      <c r="I237" s="1008"/>
      <c r="J237" s="1007"/>
      <c r="K237" s="1007"/>
      <c r="L237" s="1007"/>
      <c r="M237" s="1007"/>
    </row>
    <row r="238" spans="1:13">
      <c r="A238" s="1007"/>
      <c r="B238" s="1007"/>
      <c r="C238" s="1007"/>
      <c r="D238" s="1007"/>
      <c r="E238" s="1008"/>
      <c r="F238" s="1008"/>
      <c r="G238" s="1008"/>
      <c r="H238" s="1008"/>
      <c r="I238" s="1008"/>
      <c r="J238" s="1007"/>
      <c r="K238" s="1007"/>
      <c r="L238" s="1007"/>
      <c r="M238" s="1007"/>
    </row>
    <row r="239" spans="1:13">
      <c r="A239" s="1007"/>
      <c r="B239" s="1007"/>
      <c r="C239" s="1007"/>
      <c r="D239" s="1007"/>
      <c r="E239" s="1008"/>
      <c r="F239" s="1008"/>
      <c r="G239" s="1008"/>
      <c r="H239" s="1008"/>
      <c r="I239" s="1008"/>
      <c r="J239" s="1007"/>
      <c r="K239" s="1007"/>
      <c r="L239" s="1007"/>
      <c r="M239" s="1007"/>
    </row>
    <row r="240" spans="1:13">
      <c r="A240" s="1007"/>
      <c r="B240" s="1007"/>
      <c r="C240" s="1007"/>
      <c r="D240" s="1007"/>
      <c r="E240" s="1008"/>
      <c r="F240" s="1008"/>
      <c r="G240" s="1008"/>
      <c r="H240" s="1008"/>
      <c r="I240" s="1008"/>
      <c r="J240" s="1007"/>
      <c r="K240" s="1007"/>
      <c r="L240" s="1007"/>
      <c r="M240" s="1007"/>
    </row>
    <row r="241" spans="1:13">
      <c r="A241" s="1007"/>
      <c r="B241" s="1007"/>
      <c r="C241" s="1007"/>
      <c r="D241" s="1007"/>
      <c r="E241" s="1008"/>
      <c r="F241" s="1008"/>
      <c r="G241" s="1008"/>
      <c r="H241" s="1008"/>
      <c r="I241" s="1008"/>
      <c r="J241" s="1007"/>
      <c r="K241" s="1007"/>
      <c r="L241" s="1007"/>
      <c r="M241" s="1007"/>
    </row>
    <row r="242" spans="1:13">
      <c r="A242" s="1007"/>
      <c r="B242" s="1007"/>
      <c r="C242" s="1007"/>
      <c r="D242" s="1007"/>
      <c r="E242" s="1008"/>
      <c r="F242" s="1008"/>
      <c r="G242" s="1008"/>
      <c r="H242" s="1008"/>
      <c r="I242" s="1008"/>
      <c r="J242" s="1007"/>
      <c r="K242" s="1007"/>
      <c r="L242" s="1007"/>
      <c r="M242" s="1007"/>
    </row>
    <row r="243" spans="1:13">
      <c r="A243" s="1007"/>
      <c r="B243" s="1007"/>
      <c r="C243" s="1007"/>
      <c r="D243" s="1007"/>
      <c r="E243" s="1008"/>
      <c r="F243" s="1008"/>
      <c r="G243" s="1008"/>
      <c r="H243" s="1008"/>
      <c r="I243" s="1008"/>
      <c r="J243" s="1007"/>
      <c r="K243" s="1007"/>
      <c r="L243" s="1007"/>
      <c r="M243" s="1007"/>
    </row>
    <row r="244" spans="1:13">
      <c r="A244" s="1007"/>
      <c r="B244" s="1007"/>
      <c r="C244" s="1007"/>
      <c r="D244" s="1007"/>
      <c r="E244" s="1008"/>
      <c r="F244" s="1008"/>
      <c r="G244" s="1008"/>
      <c r="H244" s="1008"/>
      <c r="I244" s="1008"/>
      <c r="J244" s="1007"/>
      <c r="K244" s="1007"/>
      <c r="L244" s="1007"/>
      <c r="M244" s="1007"/>
    </row>
    <row r="245" spans="1:13">
      <c r="A245" s="1007"/>
      <c r="B245" s="1007"/>
      <c r="C245" s="1007"/>
      <c r="D245" s="1007"/>
      <c r="E245" s="1008"/>
      <c r="F245" s="1008"/>
      <c r="G245" s="1008"/>
      <c r="H245" s="1008"/>
      <c r="I245" s="1008"/>
      <c r="J245" s="1007"/>
      <c r="K245" s="1007"/>
      <c r="L245" s="1007"/>
      <c r="M245" s="1007"/>
    </row>
    <row r="246" spans="1:13">
      <c r="A246" s="1007"/>
      <c r="B246" s="1007"/>
      <c r="C246" s="1007"/>
      <c r="D246" s="1007"/>
      <c r="E246" s="1008"/>
      <c r="F246" s="1008"/>
      <c r="G246" s="1008"/>
      <c r="H246" s="1008"/>
      <c r="I246" s="1008"/>
      <c r="J246" s="1007"/>
      <c r="K246" s="1007"/>
      <c r="L246" s="1007"/>
      <c r="M246" s="1007"/>
    </row>
    <row r="247" spans="1:13">
      <c r="A247" s="1007"/>
      <c r="B247" s="1007"/>
      <c r="C247" s="1007"/>
      <c r="D247" s="1007"/>
      <c r="E247" s="1008"/>
      <c r="F247" s="1008"/>
      <c r="G247" s="1008"/>
      <c r="H247" s="1008"/>
      <c r="I247" s="1008"/>
      <c r="J247" s="1007"/>
      <c r="K247" s="1007"/>
      <c r="L247" s="1007"/>
      <c r="M247" s="1007"/>
    </row>
    <row r="248" spans="1:13">
      <c r="A248" s="1007"/>
      <c r="B248" s="1007"/>
      <c r="C248" s="1007"/>
      <c r="D248" s="1007"/>
      <c r="E248" s="1008"/>
      <c r="F248" s="1008"/>
      <c r="G248" s="1008"/>
      <c r="H248" s="1008"/>
      <c r="I248" s="1008"/>
      <c r="J248" s="1007"/>
      <c r="K248" s="1007"/>
      <c r="L248" s="1007"/>
      <c r="M248" s="1007"/>
    </row>
    <row r="249" spans="1:13">
      <c r="A249" s="1007"/>
      <c r="B249" s="1007"/>
      <c r="C249" s="1007"/>
      <c r="D249" s="1007"/>
      <c r="E249" s="1008"/>
      <c r="F249" s="1008"/>
      <c r="G249" s="1008"/>
      <c r="H249" s="1008"/>
      <c r="I249" s="1008"/>
      <c r="J249" s="1007"/>
      <c r="K249" s="1007"/>
      <c r="L249" s="1007"/>
      <c r="M249" s="1007"/>
    </row>
    <row r="250" spans="1:13">
      <c r="A250" s="1007"/>
      <c r="B250" s="1007"/>
      <c r="C250" s="1007"/>
      <c r="D250" s="1007"/>
      <c r="E250" s="1008"/>
      <c r="F250" s="1008"/>
      <c r="G250" s="1008"/>
      <c r="H250" s="1008"/>
      <c r="I250" s="1008"/>
      <c r="J250" s="1007"/>
      <c r="K250" s="1007"/>
      <c r="L250" s="1007"/>
      <c r="M250" s="1007"/>
    </row>
    <row r="251" spans="1:13">
      <c r="A251" s="1007"/>
      <c r="B251" s="1007"/>
      <c r="C251" s="1007"/>
      <c r="D251" s="1007"/>
      <c r="E251" s="1008"/>
      <c r="F251" s="1008"/>
      <c r="G251" s="1008"/>
      <c r="H251" s="1008"/>
      <c r="I251" s="1008"/>
      <c r="J251" s="1007"/>
      <c r="K251" s="1007"/>
      <c r="L251" s="1007"/>
      <c r="M251" s="1007"/>
    </row>
    <row r="252" spans="1:13">
      <c r="A252" s="1007"/>
      <c r="B252" s="1007"/>
      <c r="C252" s="1007"/>
      <c r="D252" s="1007"/>
      <c r="E252" s="1008"/>
      <c r="F252" s="1008"/>
      <c r="G252" s="1008"/>
      <c r="H252" s="1008"/>
      <c r="I252" s="1008"/>
      <c r="J252" s="1007"/>
      <c r="K252" s="1007"/>
      <c r="L252" s="1007"/>
      <c r="M252" s="1007"/>
    </row>
    <row r="253" spans="1:13">
      <c r="A253" s="1007"/>
      <c r="B253" s="1007"/>
      <c r="C253" s="1007"/>
      <c r="D253" s="1007"/>
      <c r="E253" s="1008"/>
      <c r="F253" s="1008"/>
      <c r="G253" s="1008"/>
      <c r="H253" s="1008"/>
      <c r="I253" s="1008"/>
      <c r="J253" s="1007"/>
      <c r="K253" s="1007"/>
      <c r="L253" s="1007"/>
      <c r="M253" s="1007"/>
    </row>
    <row r="254" spans="1:13">
      <c r="A254" s="1007"/>
      <c r="B254" s="1007"/>
      <c r="C254" s="1007"/>
      <c r="D254" s="1007"/>
      <c r="E254" s="1008"/>
      <c r="F254" s="1008"/>
      <c r="G254" s="1008"/>
      <c r="H254" s="1008"/>
      <c r="I254" s="1008"/>
      <c r="J254" s="1007"/>
      <c r="K254" s="1007"/>
      <c r="L254" s="1007"/>
      <c r="M254" s="1007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6:H106"/>
    <mergeCell ref="E108:F108"/>
    <mergeCell ref="E112:F112"/>
  </mergeCells>
  <conditionalFormatting sqref="E63:I63">
    <cfRule type="cellIs" dxfId="170" priority="20" stopIfTrue="1" operator="notEqual">
      <formula>0</formula>
    </cfRule>
  </conditionalFormatting>
  <conditionalFormatting sqref="E103:I103">
    <cfRule type="cellIs" dxfId="169" priority="19" stopIfTrue="1" operator="notEqual">
      <formula>0</formula>
    </cfRule>
  </conditionalFormatting>
  <conditionalFormatting sqref="G105:H105 B105">
    <cfRule type="cellIs" dxfId="168" priority="18" stopIfTrue="1" operator="equal">
      <formula>0</formula>
    </cfRule>
  </conditionalFormatting>
  <conditionalFormatting sqref="I112 E108">
    <cfRule type="cellIs" dxfId="167" priority="17" stopIfTrue="1" operator="equal">
      <formula>0</formula>
    </cfRule>
  </conditionalFormatting>
  <conditionalFormatting sqref="E112:F112">
    <cfRule type="cellIs" dxfId="166" priority="16" stopIfTrue="1" operator="equal">
      <formula>0</formula>
    </cfRule>
  </conditionalFormatting>
  <conditionalFormatting sqref="E15">
    <cfRule type="cellIs" dxfId="165" priority="11" stopIfTrue="1" operator="equal">
      <formula>98</formula>
    </cfRule>
    <cfRule type="cellIs" dxfId="164" priority="12" stopIfTrue="1" operator="equal">
      <formula>96</formula>
    </cfRule>
    <cfRule type="cellIs" dxfId="163" priority="13" stopIfTrue="1" operator="equal">
      <formula>42</formula>
    </cfRule>
    <cfRule type="cellIs" dxfId="154" priority="14" stopIfTrue="1" operator="equal">
      <formula>97</formula>
    </cfRule>
    <cfRule type="cellIs" dxfId="153" priority="15" stopIfTrue="1" operator="equal">
      <formula>33</formula>
    </cfRule>
  </conditionalFormatting>
  <conditionalFormatting sqref="F15">
    <cfRule type="cellIs" dxfId="162" priority="6" stopIfTrue="1" operator="equal">
      <formula>"Чужди средства"</formula>
    </cfRule>
    <cfRule type="cellIs" dxfId="161" priority="7" stopIfTrue="1" operator="equal">
      <formula>"СЕС - ДМП"</formula>
    </cfRule>
    <cfRule type="cellIs" dxfId="160" priority="8" stopIfTrue="1" operator="equal">
      <formula>"СЕС - РА"</formula>
    </cfRule>
    <cfRule type="cellIs" dxfId="152" priority="9" stopIfTrue="1" operator="equal">
      <formula>"СЕС - ДЕС"</formula>
    </cfRule>
    <cfRule type="cellIs" dxfId="151" priority="10" stopIfTrue="1" operator="equal">
      <formula>"СЕС - КСФ"</formula>
    </cfRule>
  </conditionalFormatting>
  <conditionalFormatting sqref="B103">
    <cfRule type="cellIs" dxfId="159" priority="5" stopIfTrue="1" operator="notEqual">
      <formula>0</formula>
    </cfRule>
  </conditionalFormatting>
  <conditionalFormatting sqref="I11">
    <cfRule type="cellIs" dxfId="158" priority="1" stopIfTrue="1" operator="between">
      <formula>1000000000000</formula>
      <formula>9999999999999990</formula>
    </cfRule>
    <cfRule type="cellIs" dxfId="157" priority="2" stopIfTrue="1" operator="between">
      <formula>10000000000</formula>
      <formula>999999999999</formula>
    </cfRule>
    <cfRule type="cellIs" dxfId="156" priority="3" stopIfTrue="1" operator="between">
      <formula>1000000</formula>
      <formula>99999999</formula>
    </cfRule>
    <cfRule type="cellIs" dxfId="155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I52">
      <formula1>0</formula1>
    </dataValidation>
    <dataValidation type="whole" operator="lessThanOrEqual" allowBlank="1" showInputMessage="1" showErrorMessage="1" error="въведете цяло отрицателно число" sqref="E89 G89:I89">
      <formula1>0</formula1>
    </dataValidation>
    <dataValidation type="whole" operator="greaterThanOrEqual" allowBlank="1" showInputMessage="1" showErrorMessage="1" error="въведете цяло положително число" sqref="E88 G88:I88">
      <formula1>0</formula1>
    </dataValidation>
    <dataValidation type="whole" allowBlank="1" showInputMessage="1" showErrorMessage="1" error="въведете цяло число" sqref="E90:E94 G90:I94 E53:E87 E34:E51 E22:E32 G53:I87 G34:I51 G22:I32 F22:F94 E103:I103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45" orientation="portrait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1189"/>
  <sheetViews>
    <sheetView tabSelected="1" topLeftCell="B2" zoomScale="75" zoomScaleNormal="75" workbookViewId="0">
      <selection activeCell="I421" sqref="I421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172</v>
      </c>
      <c r="B1" s="2" t="s">
        <v>173</v>
      </c>
      <c r="C1" s="2" t="s">
        <v>174</v>
      </c>
      <c r="D1" s="3" t="s">
        <v>175</v>
      </c>
      <c r="E1" s="2" t="s">
        <v>176</v>
      </c>
      <c r="F1" s="2" t="s">
        <v>177</v>
      </c>
      <c r="G1" s="2" t="s">
        <v>177</v>
      </c>
      <c r="H1" s="2" t="s">
        <v>177</v>
      </c>
      <c r="I1" s="2" t="s">
        <v>177</v>
      </c>
      <c r="J1" s="2" t="s">
        <v>177</v>
      </c>
      <c r="K1" s="2" t="s">
        <v>177</v>
      </c>
      <c r="L1" s="2" t="s">
        <v>177</v>
      </c>
      <c r="M1" s="4" t="s">
        <v>178</v>
      </c>
      <c r="N1" s="5"/>
    </row>
    <row r="2" spans="1:14" ht="12.75" customHeight="1">
      <c r="A2" s="2">
        <v>1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5" t="s">
        <v>895</v>
      </c>
      <c r="C3" s="106">
        <v>2017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472</v>
      </c>
      <c r="F5" s="103" t="s">
        <v>472</v>
      </c>
      <c r="G5" s="103" t="s">
        <v>472</v>
      </c>
      <c r="H5" s="103" t="s">
        <v>472</v>
      </c>
      <c r="I5" s="103" t="s">
        <v>472</v>
      </c>
      <c r="J5" s="103" t="s">
        <v>472</v>
      </c>
      <c r="K5" s="103" t="s">
        <v>472</v>
      </c>
      <c r="L5" s="103" t="s">
        <v>472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472</v>
      </c>
      <c r="G6" s="103" t="s">
        <v>472</v>
      </c>
      <c r="H6" s="103" t="s">
        <v>472</v>
      </c>
      <c r="I6" s="103" t="s">
        <v>472</v>
      </c>
      <c r="J6" s="103" t="s">
        <v>472</v>
      </c>
      <c r="K6" s="103" t="s">
        <v>472</v>
      </c>
      <c r="L6" s="103" t="s">
        <v>472</v>
      </c>
      <c r="M6" s="7">
        <v>1</v>
      </c>
      <c r="N6" s="108"/>
    </row>
    <row r="7" spans="1:14" ht="15.75" customHeight="1">
      <c r="B7" s="1765" t="str">
        <f>VLOOKUP(E15,SMETKA,2,FALSE)</f>
        <v>ОТЧЕТНИ ДАННИ ПО ЕБК ЗА ИЗПЪЛНЕНИЕТО НА БЮДЖЕТА</v>
      </c>
      <c r="C7" s="1766"/>
      <c r="D7" s="1766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473</v>
      </c>
      <c r="F8" s="113" t="s">
        <v>854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767" t="s">
        <v>2060</v>
      </c>
      <c r="C9" s="1768"/>
      <c r="D9" s="1769"/>
      <c r="E9" s="115">
        <v>42736</v>
      </c>
      <c r="F9" s="116">
        <v>42916</v>
      </c>
      <c r="G9" s="113"/>
      <c r="H9" s="1419"/>
      <c r="I9" s="1835"/>
      <c r="J9" s="1836"/>
      <c r="K9" s="113"/>
      <c r="L9" s="113"/>
      <c r="M9" s="7">
        <v>1</v>
      </c>
      <c r="N9" s="108"/>
    </row>
    <row r="10" spans="1:14">
      <c r="B10" s="117" t="s">
        <v>818</v>
      </c>
      <c r="C10" s="103"/>
      <c r="D10" s="104"/>
      <c r="E10" s="113"/>
      <c r="F10" s="1609" t="str">
        <f>VLOOKUP(F9,DateName,2,FALSE)</f>
        <v>юни</v>
      </c>
      <c r="G10" s="113"/>
      <c r="H10" s="114"/>
      <c r="I10" s="1837" t="s">
        <v>991</v>
      </c>
      <c r="J10" s="1837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838"/>
      <c r="J11" s="1838"/>
      <c r="K11" s="113"/>
      <c r="L11" s="113"/>
      <c r="M11" s="7">
        <v>1</v>
      </c>
      <c r="N11" s="108"/>
    </row>
    <row r="12" spans="1:14" ht="27" customHeight="1">
      <c r="B12" s="1770" t="e">
        <f>VLOOKUP(F12,PRBK,2,FALSE)</f>
        <v>#N/A</v>
      </c>
      <c r="C12" s="1771"/>
      <c r="D12" s="1772"/>
      <c r="E12" s="118" t="s">
        <v>985</v>
      </c>
      <c r="F12" s="1593" t="s">
        <v>2064</v>
      </c>
      <c r="G12" s="113"/>
      <c r="H12" s="114"/>
      <c r="I12" s="1838"/>
      <c r="J12" s="1838"/>
      <c r="K12" s="113"/>
      <c r="L12" s="113"/>
      <c r="M12" s="7">
        <v>1</v>
      </c>
      <c r="N12" s="108"/>
    </row>
    <row r="13" spans="1:14" ht="18" customHeight="1">
      <c r="B13" s="119" t="s">
        <v>819</v>
      </c>
      <c r="C13" s="103"/>
      <c r="D13" s="104"/>
      <c r="E13" s="120"/>
      <c r="F13" s="114"/>
      <c r="G13" s="114" t="s">
        <v>472</v>
      </c>
      <c r="H13" s="121"/>
      <c r="I13" s="122"/>
      <c r="J13" s="123"/>
      <c r="K13" s="123" t="s">
        <v>472</v>
      </c>
      <c r="L13" s="123" t="s">
        <v>472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8" t="s">
        <v>911</v>
      </c>
      <c r="E15" s="125">
        <v>0</v>
      </c>
      <c r="F15" s="126" t="str">
        <f>+IF(+E15=0,"БЮДЖЕТ",+IF(+E15=98,"СЕС - КСФ",+IF(+E15=42,"СЕС - РА",+IF(+E15=96,"СЕС - ДЕС",+IF(+E15=97,"СЕС - ДМП",+IF(+E15=33,"Чужди средства"))))))</f>
        <v>БЮДЖЕТ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10" t="s">
        <v>2059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474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912</v>
      </c>
      <c r="E19" s="1748" t="s">
        <v>2044</v>
      </c>
      <c r="F19" s="1749"/>
      <c r="G19" s="1749"/>
      <c r="H19" s="1750"/>
      <c r="I19" s="1754" t="s">
        <v>2045</v>
      </c>
      <c r="J19" s="1755"/>
      <c r="K19" s="1755"/>
      <c r="L19" s="1756"/>
      <c r="M19" s="7">
        <v>1</v>
      </c>
      <c r="N19" s="108"/>
    </row>
    <row r="20" spans="1:14" ht="49.5" customHeight="1">
      <c r="B20" s="134" t="s">
        <v>66</v>
      </c>
      <c r="C20" s="135" t="s">
        <v>475</v>
      </c>
      <c r="D20" s="136" t="s">
        <v>913</v>
      </c>
      <c r="E20" s="137" t="s">
        <v>986</v>
      </c>
      <c r="F20" s="1410" t="s">
        <v>822</v>
      </c>
      <c r="G20" s="1411" t="s">
        <v>823</v>
      </c>
      <c r="H20" s="1412" t="s">
        <v>821</v>
      </c>
      <c r="I20" s="1606" t="s">
        <v>987</v>
      </c>
      <c r="J20" s="1607" t="s">
        <v>988</v>
      </c>
      <c r="K20" s="1608" t="s">
        <v>989</v>
      </c>
      <c r="L20" s="1420" t="s">
        <v>990</v>
      </c>
      <c r="M20" s="7">
        <v>1</v>
      </c>
      <c r="N20" s="138"/>
    </row>
    <row r="21" spans="1:14" ht="18.75">
      <c r="B21" s="139"/>
      <c r="C21" s="140"/>
      <c r="D21" s="141" t="s">
        <v>476</v>
      </c>
      <c r="E21" s="142" t="s">
        <v>179</v>
      </c>
      <c r="F21" s="143" t="s">
        <v>180</v>
      </c>
      <c r="G21" s="144" t="s">
        <v>735</v>
      </c>
      <c r="H21" s="145" t="s">
        <v>736</v>
      </c>
      <c r="I21" s="143" t="s">
        <v>715</v>
      </c>
      <c r="J21" s="144" t="s">
        <v>888</v>
      </c>
      <c r="K21" s="145" t="s">
        <v>889</v>
      </c>
      <c r="L21" s="1421" t="s">
        <v>890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763" t="s">
        <v>477</v>
      </c>
      <c r="D22" s="1764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478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2010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2011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2012</v>
      </c>
      <c r="E26" s="296">
        <f>F26+G26+H26</f>
        <v>0</v>
      </c>
      <c r="F26" s="490">
        <v>0</v>
      </c>
      <c r="G26" s="1634">
        <v>0</v>
      </c>
      <c r="H26" s="160">
        <v>0</v>
      </c>
      <c r="I26" s="490">
        <v>0</v>
      </c>
      <c r="J26" s="1634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739</v>
      </c>
      <c r="E27" s="315">
        <f>F27+G27+H27</f>
        <v>0</v>
      </c>
      <c r="F27" s="1483">
        <v>0</v>
      </c>
      <c r="G27" s="1484">
        <v>0</v>
      </c>
      <c r="H27" s="166">
        <v>0</v>
      </c>
      <c r="I27" s="1483">
        <v>0</v>
      </c>
      <c r="J27" s="1484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763" t="s">
        <v>479</v>
      </c>
      <c r="D28" s="1764"/>
      <c r="E28" s="1379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9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480</v>
      </c>
      <c r="E29" s="282">
        <f t="shared" ref="E29:E95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128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129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130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763" t="s">
        <v>131</v>
      </c>
      <c r="D33" s="1764"/>
      <c r="E33" s="1379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9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132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133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914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134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740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763" t="s">
        <v>125</v>
      </c>
      <c r="D39" s="1764"/>
      <c r="E39" s="1379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9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135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136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137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138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891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892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915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139</v>
      </c>
      <c r="D47" s="183"/>
      <c r="E47" s="1379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9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140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141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142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143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144</v>
      </c>
      <c r="D52" s="183"/>
      <c r="E52" s="1379">
        <f t="shared" ref="E52:L52" si="8">SUM(E53:E57)</f>
        <v>0</v>
      </c>
      <c r="F52" s="1644">
        <f t="shared" si="8"/>
        <v>0</v>
      </c>
      <c r="G52" s="169">
        <f t="shared" si="8"/>
        <v>0</v>
      </c>
      <c r="H52" s="170">
        <f>SUM(H53:H57)</f>
        <v>0</v>
      </c>
      <c r="I52" s="1644">
        <f t="shared" si="8"/>
        <v>0</v>
      </c>
      <c r="J52" s="169">
        <f t="shared" si="8"/>
        <v>0</v>
      </c>
      <c r="K52" s="170">
        <f>SUM(K53:K57)</f>
        <v>0</v>
      </c>
      <c r="L52" s="1379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145</v>
      </c>
      <c r="E53" s="1635">
        <f t="shared" si="3"/>
        <v>0</v>
      </c>
      <c r="F53" s="488">
        <v>0</v>
      </c>
      <c r="G53" s="1641"/>
      <c r="H53" s="1638">
        <v>0</v>
      </c>
      <c r="I53" s="488">
        <v>0</v>
      </c>
      <c r="J53" s="1641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146</v>
      </c>
      <c r="E54" s="1636">
        <f t="shared" si="3"/>
        <v>0</v>
      </c>
      <c r="F54" s="490">
        <v>0</v>
      </c>
      <c r="G54" s="1642"/>
      <c r="H54" s="1639">
        <v>0</v>
      </c>
      <c r="I54" s="490">
        <v>0</v>
      </c>
      <c r="J54" s="1642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147</v>
      </c>
      <c r="E55" s="1636">
        <f t="shared" si="3"/>
        <v>0</v>
      </c>
      <c r="F55" s="490">
        <v>0</v>
      </c>
      <c r="G55" s="1642"/>
      <c r="H55" s="1639">
        <v>0</v>
      </c>
      <c r="I55" s="490">
        <v>0</v>
      </c>
      <c r="J55" s="1642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148</v>
      </c>
      <c r="E56" s="1636">
        <f t="shared" si="3"/>
        <v>0</v>
      </c>
      <c r="F56" s="490">
        <v>0</v>
      </c>
      <c r="G56" s="1642"/>
      <c r="H56" s="1639">
        <v>0</v>
      </c>
      <c r="I56" s="490">
        <v>0</v>
      </c>
      <c r="J56" s="1642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149</v>
      </c>
      <c r="E57" s="1637">
        <f t="shared" si="3"/>
        <v>0</v>
      </c>
      <c r="F57" s="492">
        <v>0</v>
      </c>
      <c r="G57" s="1643"/>
      <c r="H57" s="1640">
        <v>0</v>
      </c>
      <c r="I57" s="492">
        <v>0</v>
      </c>
      <c r="J57" s="1643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150</v>
      </c>
      <c r="D58" s="183"/>
      <c r="E58" s="1379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9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151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152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153</v>
      </c>
      <c r="D61" s="183"/>
      <c r="E61" s="1379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9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154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155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156</v>
      </c>
      <c r="D64" s="183"/>
      <c r="E64" s="1379">
        <f t="shared" si="3"/>
        <v>0</v>
      </c>
      <c r="F64" s="1485">
        <v>0</v>
      </c>
      <c r="G64" s="1486">
        <v>0</v>
      </c>
      <c r="H64" s="1487">
        <v>0</v>
      </c>
      <c r="I64" s="1485">
        <v>0</v>
      </c>
      <c r="J64" s="1486">
        <v>0</v>
      </c>
      <c r="K64" s="1487">
        <v>0</v>
      </c>
      <c r="L64" s="1379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157</v>
      </c>
      <c r="D65" s="183"/>
      <c r="E65" s="1379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9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158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2013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159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160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161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162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126</v>
      </c>
      <c r="D72" s="183"/>
      <c r="E72" s="1379">
        <f t="shared" si="3"/>
        <v>0</v>
      </c>
      <c r="F72" s="1485">
        <v>0</v>
      </c>
      <c r="G72" s="1486">
        <v>0</v>
      </c>
      <c r="H72" s="1487">
        <v>0</v>
      </c>
      <c r="I72" s="1485">
        <v>0</v>
      </c>
      <c r="J72" s="1486">
        <v>0</v>
      </c>
      <c r="K72" s="1487">
        <v>0</v>
      </c>
      <c r="L72" s="1379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1281</v>
      </c>
      <c r="D73" s="183"/>
      <c r="E73" s="1379">
        <f t="shared" si="3"/>
        <v>0</v>
      </c>
      <c r="F73" s="1485">
        <v>0</v>
      </c>
      <c r="G73" s="1486">
        <v>0</v>
      </c>
      <c r="H73" s="1487">
        <v>0</v>
      </c>
      <c r="I73" s="1485">
        <v>0</v>
      </c>
      <c r="J73" s="1486">
        <v>0</v>
      </c>
      <c r="K73" s="1487">
        <v>0</v>
      </c>
      <c r="L73" s="1379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163</v>
      </c>
      <c r="D74" s="183"/>
      <c r="E74" s="1379">
        <f t="shared" si="3"/>
        <v>0</v>
      </c>
      <c r="F74" s="1485">
        <v>0</v>
      </c>
      <c r="G74" s="190"/>
      <c r="H74" s="1487">
        <v>0</v>
      </c>
      <c r="I74" s="1485">
        <v>0</v>
      </c>
      <c r="J74" s="190"/>
      <c r="K74" s="1487">
        <v>0</v>
      </c>
      <c r="L74" s="1379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164</v>
      </c>
      <c r="D75" s="183"/>
      <c r="E75" s="1379">
        <f t="shared" ref="E75:L75" si="13">SUM(E76:E89)</f>
        <v>0</v>
      </c>
      <c r="F75" s="168">
        <f t="shared" si="13"/>
        <v>0</v>
      </c>
      <c r="G75" s="169">
        <f t="shared" si="13"/>
        <v>0</v>
      </c>
      <c r="H75" s="170">
        <f>SUM(H76:H89)</f>
        <v>0</v>
      </c>
      <c r="I75" s="168">
        <f t="shared" si="13"/>
        <v>0</v>
      </c>
      <c r="J75" s="169">
        <f t="shared" si="13"/>
        <v>0</v>
      </c>
      <c r="K75" s="170">
        <f>SUM(K76:K89)</f>
        <v>0</v>
      </c>
      <c r="L75" s="1379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165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166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89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167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168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169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170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524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525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526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527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528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18.75" customHeight="1">
      <c r="A87" s="19">
        <v>335</v>
      </c>
      <c r="B87" s="149"/>
      <c r="C87" s="156">
        <v>2415</v>
      </c>
      <c r="D87" s="157" t="s">
        <v>529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1"/>
      <c r="C88" s="156">
        <v>2418</v>
      </c>
      <c r="D88" s="192" t="s">
        <v>530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3"/>
      <c r="C89" s="179">
        <v>2419</v>
      </c>
      <c r="D89" s="186" t="s">
        <v>531</v>
      </c>
      <c r="E89" s="288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8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532</v>
      </c>
      <c r="D90" s="183"/>
      <c r="E90" s="1379">
        <f t="shared" ref="E90:L90" si="15">SUM(E91:E92)</f>
        <v>0</v>
      </c>
      <c r="F90" s="168">
        <f t="shared" si="15"/>
        <v>0</v>
      </c>
      <c r="G90" s="1486">
        <v>0</v>
      </c>
      <c r="H90" s="170">
        <f>SUM(H91:H92)</f>
        <v>0</v>
      </c>
      <c r="I90" s="168">
        <f t="shared" si="15"/>
        <v>0</v>
      </c>
      <c r="J90" s="1486">
        <v>0</v>
      </c>
      <c r="K90" s="170">
        <f>SUM(K91:K92)</f>
        <v>0</v>
      </c>
      <c r="L90" s="1379">
        <f t="shared" si="15"/>
        <v>0</v>
      </c>
      <c r="M90" s="7" t="str">
        <f t="shared" ref="M90:M155" si="16">(IF($E90&lt;&gt;0,$M$2,IF($L90&lt;&gt;0,$M$2,"")))</f>
        <v/>
      </c>
      <c r="N90" s="155"/>
    </row>
    <row r="91" spans="1:14">
      <c r="A91" s="20">
        <v>355</v>
      </c>
      <c r="B91" s="191"/>
      <c r="C91" s="150">
        <v>2501</v>
      </c>
      <c r="D91" s="194" t="s">
        <v>533</v>
      </c>
      <c r="E91" s="282">
        <f t="shared" si="3"/>
        <v>0</v>
      </c>
      <c r="F91" s="152"/>
      <c r="G91" s="153"/>
      <c r="H91" s="154">
        <v>0</v>
      </c>
      <c r="I91" s="152"/>
      <c r="J91" s="153"/>
      <c r="K91" s="154">
        <v>0</v>
      </c>
      <c r="L91" s="282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3"/>
      <c r="C92" s="179">
        <v>2502</v>
      </c>
      <c r="D92" s="195" t="s">
        <v>189</v>
      </c>
      <c r="E92" s="288">
        <f t="shared" si="3"/>
        <v>0</v>
      </c>
      <c r="F92" s="173"/>
      <c r="G92" s="174"/>
      <c r="H92" s="175">
        <v>0</v>
      </c>
      <c r="I92" s="173"/>
      <c r="J92" s="174"/>
      <c r="K92" s="175">
        <v>0</v>
      </c>
      <c r="L92" s="288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190</v>
      </c>
      <c r="D93" s="183"/>
      <c r="E93" s="1379">
        <f t="shared" si="3"/>
        <v>0</v>
      </c>
      <c r="F93" s="1485">
        <v>0</v>
      </c>
      <c r="G93" s="1486">
        <v>0</v>
      </c>
      <c r="H93" s="1487">
        <v>0</v>
      </c>
      <c r="I93" s="1485">
        <v>0</v>
      </c>
      <c r="J93" s="1486">
        <v>0</v>
      </c>
      <c r="K93" s="1487">
        <v>0</v>
      </c>
      <c r="L93" s="1379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191</v>
      </c>
      <c r="D94" s="183"/>
      <c r="E94" s="1379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9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192</v>
      </c>
      <c r="E95" s="282">
        <f t="shared" si="3"/>
        <v>0</v>
      </c>
      <c r="F95" s="152"/>
      <c r="G95" s="153"/>
      <c r="H95" s="154">
        <v>0</v>
      </c>
      <c r="I95" s="152"/>
      <c r="J95" s="153"/>
      <c r="K95" s="154">
        <v>0</v>
      </c>
      <c r="L95" s="282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193</v>
      </c>
      <c r="E96" s="296">
        <f t="shared" ref="E96:E107" si="19">F96+G96+H96</f>
        <v>0</v>
      </c>
      <c r="F96" s="158"/>
      <c r="G96" s="159"/>
      <c r="H96" s="160">
        <v>0</v>
      </c>
      <c r="I96" s="158"/>
      <c r="J96" s="159"/>
      <c r="K96" s="160">
        <v>0</v>
      </c>
      <c r="L96" s="296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194</v>
      </c>
      <c r="E97" s="296">
        <f t="shared" si="19"/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6"/>
      <c r="C98" s="156">
        <v>2704</v>
      </c>
      <c r="D98" s="157" t="s">
        <v>195</v>
      </c>
      <c r="E98" s="296">
        <f t="shared" si="19"/>
        <v>0</v>
      </c>
      <c r="F98" s="490">
        <v>0</v>
      </c>
      <c r="G98" s="159"/>
      <c r="H98" s="160">
        <v>0</v>
      </c>
      <c r="I98" s="490">
        <v>0</v>
      </c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196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197</v>
      </c>
      <c r="E100" s="296">
        <f t="shared" si="19"/>
        <v>0</v>
      </c>
      <c r="F100" s="158"/>
      <c r="G100" s="159"/>
      <c r="H100" s="160">
        <v>0</v>
      </c>
      <c r="I100" s="158"/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198</v>
      </c>
      <c r="E101" s="296">
        <f t="shared" si="19"/>
        <v>0</v>
      </c>
      <c r="F101" s="490">
        <v>0</v>
      </c>
      <c r="G101" s="159"/>
      <c r="H101" s="160">
        <v>0</v>
      </c>
      <c r="I101" s="490">
        <v>0</v>
      </c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537</v>
      </c>
      <c r="E102" s="296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538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539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540</v>
      </c>
      <c r="E105" s="296">
        <f t="shared" si="19"/>
        <v>0</v>
      </c>
      <c r="F105" s="490">
        <v>0</v>
      </c>
      <c r="G105" s="159"/>
      <c r="H105" s="160">
        <v>0</v>
      </c>
      <c r="I105" s="490">
        <v>0</v>
      </c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7" t="s">
        <v>541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8" t="s">
        <v>542</v>
      </c>
      <c r="E107" s="288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8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543</v>
      </c>
      <c r="D108" s="183"/>
      <c r="E108" s="1379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9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544</v>
      </c>
      <c r="E109" s="282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2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2" t="s">
        <v>545</v>
      </c>
      <c r="E110" s="296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6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9" t="s">
        <v>269</v>
      </c>
      <c r="E111" s="288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8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882</v>
      </c>
      <c r="D112" s="183"/>
      <c r="E112" s="1379">
        <f t="shared" ref="E112:L112" si="21">SUM(E113:E119)</f>
        <v>0</v>
      </c>
      <c r="F112" s="168">
        <f t="shared" si="21"/>
        <v>0</v>
      </c>
      <c r="G112" s="169">
        <f t="shared" si="21"/>
        <v>0</v>
      </c>
      <c r="H112" s="170">
        <f>SUM(H113:H119)</f>
        <v>0</v>
      </c>
      <c r="I112" s="168">
        <f t="shared" si="21"/>
        <v>0</v>
      </c>
      <c r="J112" s="169">
        <f t="shared" si="21"/>
        <v>0</v>
      </c>
      <c r="K112" s="170">
        <f>SUM(K113:K119)</f>
        <v>0</v>
      </c>
      <c r="L112" s="1379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546</v>
      </c>
      <c r="E113" s="282">
        <f t="shared" ref="E113:E119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2">
        <f t="shared" ref="L113:L119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916</v>
      </c>
      <c r="E114" s="296">
        <f>F114+G114+H114</f>
        <v>0</v>
      </c>
      <c r="F114" s="490">
        <v>0</v>
      </c>
      <c r="G114" s="491">
        <v>0</v>
      </c>
      <c r="H114" s="160">
        <v>0</v>
      </c>
      <c r="I114" s="490">
        <v>0</v>
      </c>
      <c r="J114" s="491">
        <v>0</v>
      </c>
      <c r="K114" s="160">
        <v>0</v>
      </c>
      <c r="L114" s="296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3610</v>
      </c>
      <c r="D115" s="157" t="s">
        <v>883</v>
      </c>
      <c r="E115" s="296">
        <f t="shared" si="22"/>
        <v>0</v>
      </c>
      <c r="F115" s="158"/>
      <c r="G115" s="159"/>
      <c r="H115" s="160">
        <v>0</v>
      </c>
      <c r="I115" s="158"/>
      <c r="J115" s="159"/>
      <c r="K115" s="160">
        <v>0</v>
      </c>
      <c r="L115" s="296">
        <f t="shared" si="23"/>
        <v>0</v>
      </c>
      <c r="M115" s="7" t="str">
        <f t="shared" si="16"/>
        <v/>
      </c>
      <c r="N115" s="155"/>
    </row>
    <row r="116" spans="1:14" ht="18.75" customHeight="1">
      <c r="A116" s="23">
        <v>480</v>
      </c>
      <c r="B116" s="149"/>
      <c r="C116" s="156">
        <v>3611</v>
      </c>
      <c r="D116" s="157" t="s">
        <v>547</v>
      </c>
      <c r="E116" s="296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6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485</v>
      </c>
      <c r="B117" s="149"/>
      <c r="C117" s="156">
        <v>3612</v>
      </c>
      <c r="D117" s="157" t="s">
        <v>548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s="17" customFormat="1" ht="18.75" customHeight="1">
      <c r="A118" s="25"/>
      <c r="B118" s="149"/>
      <c r="C118" s="156">
        <v>3618</v>
      </c>
      <c r="D118" s="157" t="s">
        <v>917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490</v>
      </c>
      <c r="B119" s="149"/>
      <c r="C119" s="162">
        <v>3619</v>
      </c>
      <c r="D119" s="198" t="s">
        <v>549</v>
      </c>
      <c r="E119" s="288">
        <f t="shared" si="22"/>
        <v>0</v>
      </c>
      <c r="F119" s="173"/>
      <c r="G119" s="174"/>
      <c r="H119" s="175">
        <v>0</v>
      </c>
      <c r="I119" s="173"/>
      <c r="J119" s="174"/>
      <c r="K119" s="175">
        <v>0</v>
      </c>
      <c r="L119" s="288">
        <f t="shared" si="23"/>
        <v>0</v>
      </c>
      <c r="M119" s="7" t="str">
        <f t="shared" si="16"/>
        <v/>
      </c>
      <c r="N119" s="155"/>
    </row>
    <row r="120" spans="1:14" s="15" customFormat="1" ht="18.75" customHeight="1">
      <c r="A120" s="22">
        <v>495</v>
      </c>
      <c r="B120" s="167">
        <v>3700</v>
      </c>
      <c r="C120" s="147" t="s">
        <v>550</v>
      </c>
      <c r="D120" s="183"/>
      <c r="E120" s="1379">
        <f t="shared" ref="E120:L120" si="24">SUM(E121:E123)</f>
        <v>0</v>
      </c>
      <c r="F120" s="168">
        <f t="shared" si="24"/>
        <v>0</v>
      </c>
      <c r="G120" s="169">
        <f t="shared" si="24"/>
        <v>0</v>
      </c>
      <c r="H120" s="170">
        <f>SUM(H121:H123)</f>
        <v>0</v>
      </c>
      <c r="I120" s="168">
        <f t="shared" si="24"/>
        <v>0</v>
      </c>
      <c r="J120" s="169">
        <f t="shared" si="24"/>
        <v>0</v>
      </c>
      <c r="K120" s="170">
        <f>SUM(K121:K123)</f>
        <v>0</v>
      </c>
      <c r="L120" s="1379">
        <f t="shared" si="24"/>
        <v>0</v>
      </c>
      <c r="M120" s="7" t="str">
        <f t="shared" si="16"/>
        <v/>
      </c>
      <c r="N120" s="155"/>
    </row>
    <row r="121" spans="1:14" ht="18.75" customHeight="1">
      <c r="A121" s="23">
        <v>500</v>
      </c>
      <c r="B121" s="149"/>
      <c r="C121" s="150">
        <v>3701</v>
      </c>
      <c r="D121" s="151" t="s">
        <v>551</v>
      </c>
      <c r="E121" s="282">
        <f>F121+G121+H121</f>
        <v>0</v>
      </c>
      <c r="F121" s="152"/>
      <c r="G121" s="153"/>
      <c r="H121" s="154">
        <v>0</v>
      </c>
      <c r="I121" s="152"/>
      <c r="J121" s="153"/>
      <c r="K121" s="154">
        <v>0</v>
      </c>
      <c r="L121" s="282">
        <f>I121+J121+K121</f>
        <v>0</v>
      </c>
      <c r="M121" s="7" t="str">
        <f t="shared" si="16"/>
        <v/>
      </c>
      <c r="N121" s="155"/>
    </row>
    <row r="122" spans="1:14" ht="18.75" customHeight="1">
      <c r="A122" s="23">
        <v>505</v>
      </c>
      <c r="B122" s="149"/>
      <c r="C122" s="156">
        <v>3702</v>
      </c>
      <c r="D122" s="157" t="s">
        <v>552</v>
      </c>
      <c r="E122" s="296">
        <f>F122+G122+H122</f>
        <v>0</v>
      </c>
      <c r="F122" s="158"/>
      <c r="G122" s="159"/>
      <c r="H122" s="160">
        <v>0</v>
      </c>
      <c r="I122" s="158"/>
      <c r="J122" s="159"/>
      <c r="K122" s="160">
        <v>0</v>
      </c>
      <c r="L122" s="296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510</v>
      </c>
      <c r="B123" s="149"/>
      <c r="C123" s="179">
        <v>3709</v>
      </c>
      <c r="D123" s="186" t="s">
        <v>553</v>
      </c>
      <c r="E123" s="288">
        <f>F123+G123+H123</f>
        <v>0</v>
      </c>
      <c r="F123" s="173"/>
      <c r="G123" s="174"/>
      <c r="H123" s="175">
        <v>0</v>
      </c>
      <c r="I123" s="173"/>
      <c r="J123" s="174"/>
      <c r="K123" s="175">
        <v>0</v>
      </c>
      <c r="L123" s="288">
        <f>I123+J123+K123</f>
        <v>0</v>
      </c>
      <c r="M123" s="7" t="str">
        <f t="shared" si="16"/>
        <v/>
      </c>
      <c r="N123" s="155"/>
    </row>
    <row r="124" spans="1:14" s="27" customFormat="1" ht="18.75" customHeight="1">
      <c r="A124" s="26">
        <v>515</v>
      </c>
      <c r="B124" s="167">
        <v>4000</v>
      </c>
      <c r="C124" s="147" t="s">
        <v>918</v>
      </c>
      <c r="D124" s="183"/>
      <c r="E124" s="1379">
        <f t="shared" ref="E124:L124" si="25">SUM(E125:E135)</f>
        <v>0</v>
      </c>
      <c r="F124" s="168">
        <f t="shared" si="25"/>
        <v>0</v>
      </c>
      <c r="G124" s="169">
        <f t="shared" si="25"/>
        <v>0</v>
      </c>
      <c r="H124" s="170">
        <f>SUM(H125:H135)</f>
        <v>0</v>
      </c>
      <c r="I124" s="168">
        <f t="shared" si="25"/>
        <v>0</v>
      </c>
      <c r="J124" s="169">
        <f t="shared" si="25"/>
        <v>0</v>
      </c>
      <c r="K124" s="170">
        <f>SUM(K125:K135)</f>
        <v>0</v>
      </c>
      <c r="L124" s="1379">
        <f t="shared" si="25"/>
        <v>0</v>
      </c>
      <c r="M124" s="7" t="str">
        <f t="shared" si="16"/>
        <v/>
      </c>
      <c r="N124" s="155"/>
    </row>
    <row r="125" spans="1:14" s="30" customFormat="1" ht="18.75" customHeight="1">
      <c r="A125" s="28">
        <v>516</v>
      </c>
      <c r="B125" s="149"/>
      <c r="C125" s="150">
        <v>4021</v>
      </c>
      <c r="D125" s="200" t="s">
        <v>554</v>
      </c>
      <c r="E125" s="282">
        <f t="shared" ref="E125:E137" si="26">F125+G125+H125</f>
        <v>0</v>
      </c>
      <c r="F125" s="152"/>
      <c r="G125" s="153"/>
      <c r="H125" s="154">
        <v>0</v>
      </c>
      <c r="I125" s="152"/>
      <c r="J125" s="153"/>
      <c r="K125" s="154">
        <v>0</v>
      </c>
      <c r="L125" s="282">
        <f t="shared" ref="L125:L137" si="27">I125+J125+K125</f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517</v>
      </c>
      <c r="B126" s="149"/>
      <c r="C126" s="156">
        <v>4022</v>
      </c>
      <c r="D126" s="201" t="s">
        <v>749</v>
      </c>
      <c r="E126" s="296">
        <f t="shared" si="26"/>
        <v>0</v>
      </c>
      <c r="F126" s="158"/>
      <c r="G126" s="159"/>
      <c r="H126" s="160">
        <v>0</v>
      </c>
      <c r="I126" s="158"/>
      <c r="J126" s="159"/>
      <c r="K126" s="160">
        <v>0</v>
      </c>
      <c r="L126" s="296">
        <f t="shared" si="27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518</v>
      </c>
      <c r="B127" s="149"/>
      <c r="C127" s="156">
        <v>4023</v>
      </c>
      <c r="D127" s="201" t="s">
        <v>750</v>
      </c>
      <c r="E127" s="296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6">
        <f t="shared" si="27"/>
        <v>0</v>
      </c>
      <c r="M127" s="7" t="str">
        <f t="shared" si="16"/>
        <v/>
      </c>
      <c r="N127" s="155"/>
    </row>
    <row r="128" spans="1:14" s="30" customFormat="1" ht="15.75" customHeight="1">
      <c r="A128" s="28">
        <v>519</v>
      </c>
      <c r="B128" s="149"/>
      <c r="C128" s="156">
        <v>4024</v>
      </c>
      <c r="D128" s="201" t="s">
        <v>751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520</v>
      </c>
      <c r="B129" s="149"/>
      <c r="C129" s="156">
        <v>4025</v>
      </c>
      <c r="D129" s="201" t="s">
        <v>752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521</v>
      </c>
      <c r="B130" s="149"/>
      <c r="C130" s="156">
        <v>4026</v>
      </c>
      <c r="D130" s="201" t="s">
        <v>753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522</v>
      </c>
      <c r="B131" s="149"/>
      <c r="C131" s="156">
        <v>4029</v>
      </c>
      <c r="D131" s="201" t="s">
        <v>754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5" customFormat="1" ht="15.75" customHeight="1">
      <c r="A132" s="28">
        <v>523</v>
      </c>
      <c r="B132" s="149"/>
      <c r="C132" s="156">
        <v>4030</v>
      </c>
      <c r="D132" s="201" t="s">
        <v>755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  <c r="O132" s="31"/>
      <c r="P132" s="32"/>
      <c r="Q132" s="32"/>
      <c r="R132" s="31"/>
      <c r="S132" s="32"/>
      <c r="T132" s="32"/>
      <c r="U132" s="31"/>
      <c r="V132" s="32"/>
      <c r="W132" s="32"/>
      <c r="X132" s="31"/>
      <c r="Y132" s="32"/>
      <c r="Z132" s="32"/>
      <c r="AA132" s="34"/>
      <c r="AB132" s="32"/>
      <c r="AC132" s="32"/>
      <c r="AD132" s="31"/>
      <c r="AE132" s="32"/>
      <c r="AF132" s="32"/>
      <c r="AG132" s="31"/>
      <c r="AH132" s="32"/>
      <c r="AI132" s="31"/>
      <c r="AJ132" s="34"/>
      <c r="AK132" s="31"/>
      <c r="AL132" s="31"/>
      <c r="AM132" s="32"/>
      <c r="AN132" s="32"/>
      <c r="AO132" s="31"/>
      <c r="AP132" s="32"/>
      <c r="AR132" s="32"/>
    </row>
    <row r="133" spans="1:44" s="35" customFormat="1" ht="15.75" customHeight="1">
      <c r="A133" s="28">
        <v>523</v>
      </c>
      <c r="B133" s="149"/>
      <c r="C133" s="156">
        <v>4039</v>
      </c>
      <c r="D133" s="201" t="s">
        <v>270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524</v>
      </c>
      <c r="B134" s="149"/>
      <c r="C134" s="156">
        <v>4040</v>
      </c>
      <c r="D134" s="201" t="s">
        <v>756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526</v>
      </c>
      <c r="B135" s="149"/>
      <c r="C135" s="162">
        <v>4072</v>
      </c>
      <c r="D135" s="202" t="s">
        <v>757</v>
      </c>
      <c r="E135" s="288">
        <f t="shared" si="26"/>
        <v>0</v>
      </c>
      <c r="F135" s="173"/>
      <c r="G135" s="174"/>
      <c r="H135" s="175">
        <v>0</v>
      </c>
      <c r="I135" s="173"/>
      <c r="J135" s="174"/>
      <c r="K135" s="175">
        <v>0</v>
      </c>
      <c r="L135" s="288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15" customFormat="1" ht="18.75" customHeight="1">
      <c r="A136" s="22">
        <v>540</v>
      </c>
      <c r="B136" s="167">
        <v>4100</v>
      </c>
      <c r="C136" s="147" t="s">
        <v>758</v>
      </c>
      <c r="D136" s="183"/>
      <c r="E136" s="1379">
        <f t="shared" si="26"/>
        <v>0</v>
      </c>
      <c r="F136" s="1485">
        <v>0</v>
      </c>
      <c r="G136" s="190"/>
      <c r="H136" s="1487">
        <v>0</v>
      </c>
      <c r="I136" s="1485">
        <v>0</v>
      </c>
      <c r="J136" s="190"/>
      <c r="K136" s="1487">
        <v>0</v>
      </c>
      <c r="L136" s="1379">
        <f t="shared" si="27"/>
        <v>0</v>
      </c>
      <c r="M136" s="7" t="str">
        <f t="shared" si="16"/>
        <v/>
      </c>
      <c r="N136" s="155"/>
    </row>
    <row r="137" spans="1:44" s="15" customFormat="1" ht="18.75" customHeight="1">
      <c r="A137" s="22">
        <v>550</v>
      </c>
      <c r="B137" s="167">
        <v>4200</v>
      </c>
      <c r="C137" s="147" t="s">
        <v>759</v>
      </c>
      <c r="D137" s="183"/>
      <c r="E137" s="1379">
        <f t="shared" si="26"/>
        <v>0</v>
      </c>
      <c r="F137" s="189"/>
      <c r="G137" s="190"/>
      <c r="H137" s="1487">
        <v>0</v>
      </c>
      <c r="I137" s="189"/>
      <c r="J137" s="190"/>
      <c r="K137" s="1487">
        <v>0</v>
      </c>
      <c r="L137" s="1379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560</v>
      </c>
      <c r="B138" s="167">
        <v>4500</v>
      </c>
      <c r="C138" s="147" t="s">
        <v>341</v>
      </c>
      <c r="D138" s="183"/>
      <c r="E138" s="1379">
        <f t="shared" ref="E138:L138" si="28">SUM(E139:E140)</f>
        <v>0</v>
      </c>
      <c r="F138" s="168">
        <f t="shared" si="28"/>
        <v>0</v>
      </c>
      <c r="G138" s="169">
        <f t="shared" si="28"/>
        <v>0</v>
      </c>
      <c r="H138" s="170">
        <f>SUM(H139:H140)</f>
        <v>0</v>
      </c>
      <c r="I138" s="168">
        <f t="shared" si="28"/>
        <v>0</v>
      </c>
      <c r="J138" s="169">
        <f t="shared" si="28"/>
        <v>0</v>
      </c>
      <c r="K138" s="170">
        <f>SUM(K139:K140)</f>
        <v>0</v>
      </c>
      <c r="L138" s="1379">
        <f t="shared" si="28"/>
        <v>0</v>
      </c>
      <c r="M138" s="7" t="str">
        <f t="shared" si="16"/>
        <v/>
      </c>
      <c r="N138" s="155"/>
    </row>
    <row r="139" spans="1:44" ht="18.75" customHeight="1">
      <c r="A139" s="23">
        <v>565</v>
      </c>
      <c r="B139" s="149"/>
      <c r="C139" s="150">
        <v>4501</v>
      </c>
      <c r="D139" s="203" t="s">
        <v>342</v>
      </c>
      <c r="E139" s="282">
        <f>F139+G139+H139</f>
        <v>0</v>
      </c>
      <c r="F139" s="152"/>
      <c r="G139" s="153"/>
      <c r="H139" s="154">
        <v>0</v>
      </c>
      <c r="I139" s="152"/>
      <c r="J139" s="153"/>
      <c r="K139" s="154">
        <v>0</v>
      </c>
      <c r="L139" s="282">
        <f>I139+J139+K139</f>
        <v>0</v>
      </c>
      <c r="M139" s="7" t="str">
        <f t="shared" si="16"/>
        <v/>
      </c>
      <c r="N139" s="155"/>
    </row>
    <row r="140" spans="1:44" ht="18.75" customHeight="1">
      <c r="A140" s="23">
        <v>570</v>
      </c>
      <c r="B140" s="149"/>
      <c r="C140" s="162">
        <v>4503</v>
      </c>
      <c r="D140" s="204" t="s">
        <v>343</v>
      </c>
      <c r="E140" s="288">
        <f>F140+G140+H140</f>
        <v>0</v>
      </c>
      <c r="F140" s="173"/>
      <c r="G140" s="174"/>
      <c r="H140" s="175">
        <v>0</v>
      </c>
      <c r="I140" s="173"/>
      <c r="J140" s="174"/>
      <c r="K140" s="175">
        <v>0</v>
      </c>
      <c r="L140" s="288">
        <f>I140+J140+K140</f>
        <v>0</v>
      </c>
      <c r="M140" s="7" t="str">
        <f t="shared" si="16"/>
        <v/>
      </c>
      <c r="N140" s="155"/>
    </row>
    <row r="141" spans="1:44" s="15" customFormat="1" ht="18.75" customHeight="1">
      <c r="A141" s="22">
        <v>575</v>
      </c>
      <c r="B141" s="167">
        <v>4600</v>
      </c>
      <c r="C141" s="147" t="s">
        <v>344</v>
      </c>
      <c r="D141" s="183"/>
      <c r="E141" s="1379">
        <f t="shared" ref="E141:L141" si="29">SUM(E142:E149)</f>
        <v>0</v>
      </c>
      <c r="F141" s="168">
        <f t="shared" si="29"/>
        <v>0</v>
      </c>
      <c r="G141" s="169">
        <f t="shared" si="29"/>
        <v>0</v>
      </c>
      <c r="H141" s="170">
        <f>SUM(H142:H149)</f>
        <v>0</v>
      </c>
      <c r="I141" s="168">
        <f t="shared" si="29"/>
        <v>0</v>
      </c>
      <c r="J141" s="169">
        <f t="shared" si="29"/>
        <v>0</v>
      </c>
      <c r="K141" s="170">
        <f>SUM(K142:K149)</f>
        <v>0</v>
      </c>
      <c r="L141" s="1379">
        <f t="shared" si="29"/>
        <v>0</v>
      </c>
      <c r="M141" s="7" t="str">
        <f t="shared" si="16"/>
        <v/>
      </c>
      <c r="N141" s="155"/>
    </row>
    <row r="142" spans="1:44" ht="18.75" customHeight="1">
      <c r="A142" s="23">
        <v>580</v>
      </c>
      <c r="B142" s="149"/>
      <c r="C142" s="150">
        <v>4610</v>
      </c>
      <c r="D142" s="205" t="s">
        <v>919</v>
      </c>
      <c r="E142" s="282">
        <f t="shared" ref="E142:E149" si="30">F142+G142+H142</f>
        <v>0</v>
      </c>
      <c r="F142" s="152"/>
      <c r="G142" s="153"/>
      <c r="H142" s="154">
        <v>0</v>
      </c>
      <c r="I142" s="152"/>
      <c r="J142" s="153"/>
      <c r="K142" s="154">
        <v>0</v>
      </c>
      <c r="L142" s="282">
        <f t="shared" ref="L142:L149" si="31">I142+J142+K142</f>
        <v>0</v>
      </c>
      <c r="M142" s="7" t="str">
        <f t="shared" si="16"/>
        <v/>
      </c>
      <c r="N142" s="155"/>
    </row>
    <row r="143" spans="1:44" ht="18.75" customHeight="1">
      <c r="A143" s="23">
        <v>585</v>
      </c>
      <c r="B143" s="149"/>
      <c r="C143" s="156">
        <v>4620</v>
      </c>
      <c r="D143" s="197" t="s">
        <v>920</v>
      </c>
      <c r="E143" s="296">
        <f t="shared" si="30"/>
        <v>0</v>
      </c>
      <c r="F143" s="158"/>
      <c r="G143" s="159"/>
      <c r="H143" s="160">
        <v>0</v>
      </c>
      <c r="I143" s="158"/>
      <c r="J143" s="159"/>
      <c r="K143" s="160">
        <v>0</v>
      </c>
      <c r="L143" s="296">
        <f t="shared" si="31"/>
        <v>0</v>
      </c>
      <c r="M143" s="7" t="str">
        <f t="shared" si="16"/>
        <v/>
      </c>
      <c r="N143" s="155"/>
    </row>
    <row r="144" spans="1:44" ht="18.75" customHeight="1">
      <c r="A144" s="23">
        <v>590</v>
      </c>
      <c r="B144" s="149"/>
      <c r="C144" s="156">
        <v>4630</v>
      </c>
      <c r="D144" s="197" t="s">
        <v>921</v>
      </c>
      <c r="E144" s="296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6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595</v>
      </c>
      <c r="B145" s="149"/>
      <c r="C145" s="156">
        <v>4640</v>
      </c>
      <c r="D145" s="197" t="s">
        <v>922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600</v>
      </c>
      <c r="B146" s="149"/>
      <c r="C146" s="156">
        <v>4650</v>
      </c>
      <c r="D146" s="197" t="s">
        <v>923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605</v>
      </c>
      <c r="B147" s="149"/>
      <c r="C147" s="156">
        <v>4660</v>
      </c>
      <c r="D147" s="197" t="s">
        <v>924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610</v>
      </c>
      <c r="B148" s="149"/>
      <c r="C148" s="156">
        <v>4670</v>
      </c>
      <c r="D148" s="197" t="s">
        <v>925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615</v>
      </c>
      <c r="B149" s="149"/>
      <c r="C149" s="162">
        <v>4680</v>
      </c>
      <c r="D149" s="206" t="s">
        <v>926</v>
      </c>
      <c r="E149" s="288">
        <f t="shared" si="30"/>
        <v>0</v>
      </c>
      <c r="F149" s="173"/>
      <c r="G149" s="174"/>
      <c r="H149" s="175">
        <v>0</v>
      </c>
      <c r="I149" s="173"/>
      <c r="J149" s="174"/>
      <c r="K149" s="175">
        <v>0</v>
      </c>
      <c r="L149" s="288">
        <f t="shared" si="31"/>
        <v>0</v>
      </c>
      <c r="M149" s="7" t="str">
        <f t="shared" si="16"/>
        <v/>
      </c>
      <c r="N149" s="155"/>
    </row>
    <row r="150" spans="1:14" s="15" customFormat="1" ht="18.75" customHeight="1">
      <c r="A150" s="22">
        <v>575</v>
      </c>
      <c r="B150" s="167">
        <v>4700</v>
      </c>
      <c r="C150" s="147" t="s">
        <v>2014</v>
      </c>
      <c r="D150" s="183"/>
      <c r="E150" s="1379">
        <f t="shared" ref="E150:L150" si="32">SUM(E151:E158)</f>
        <v>0</v>
      </c>
      <c r="F150" s="168">
        <f t="shared" si="32"/>
        <v>0</v>
      </c>
      <c r="G150" s="169">
        <f t="shared" si="32"/>
        <v>0</v>
      </c>
      <c r="H150" s="170">
        <f>SUM(H151:H158)</f>
        <v>0</v>
      </c>
      <c r="I150" s="168">
        <f t="shared" si="32"/>
        <v>0</v>
      </c>
      <c r="J150" s="169">
        <f t="shared" si="32"/>
        <v>0</v>
      </c>
      <c r="K150" s="170">
        <f>SUM(K151:K158)</f>
        <v>0</v>
      </c>
      <c r="L150" s="1379">
        <f t="shared" si="32"/>
        <v>0</v>
      </c>
      <c r="M150" s="7" t="str">
        <f t="shared" si="16"/>
        <v/>
      </c>
      <c r="N150" s="155"/>
    </row>
    <row r="151" spans="1:14" ht="31.5">
      <c r="A151" s="23">
        <v>580</v>
      </c>
      <c r="B151" s="149"/>
      <c r="C151" s="150">
        <v>4743</v>
      </c>
      <c r="D151" s="205" t="s">
        <v>2015</v>
      </c>
      <c r="E151" s="282">
        <f t="shared" ref="E151:E158" si="33">F151+G151+H151</f>
        <v>0</v>
      </c>
      <c r="F151" s="152"/>
      <c r="G151" s="153"/>
      <c r="H151" s="154">
        <v>0</v>
      </c>
      <c r="I151" s="152"/>
      <c r="J151" s="153"/>
      <c r="K151" s="154">
        <v>0</v>
      </c>
      <c r="L151" s="282">
        <f t="shared" ref="L151:L158" si="34">I151+J151+K151</f>
        <v>0</v>
      </c>
      <c r="M151" s="7" t="str">
        <f t="shared" si="16"/>
        <v/>
      </c>
      <c r="N151" s="155"/>
    </row>
    <row r="152" spans="1:14" ht="31.5">
      <c r="A152" s="23">
        <v>585</v>
      </c>
      <c r="B152" s="149"/>
      <c r="C152" s="156">
        <v>4744</v>
      </c>
      <c r="D152" s="197" t="s">
        <v>2016</v>
      </c>
      <c r="E152" s="296">
        <f t="shared" si="33"/>
        <v>0</v>
      </c>
      <c r="F152" s="158"/>
      <c r="G152" s="159"/>
      <c r="H152" s="160">
        <v>0</v>
      </c>
      <c r="I152" s="158"/>
      <c r="J152" s="159"/>
      <c r="K152" s="160">
        <v>0</v>
      </c>
      <c r="L152" s="296">
        <f t="shared" si="34"/>
        <v>0</v>
      </c>
      <c r="M152" s="7" t="str">
        <f t="shared" si="16"/>
        <v/>
      </c>
      <c r="N152" s="155"/>
    </row>
    <row r="153" spans="1:14" ht="31.5">
      <c r="A153" s="23">
        <v>590</v>
      </c>
      <c r="B153" s="149"/>
      <c r="C153" s="156">
        <v>4745</v>
      </c>
      <c r="D153" s="197" t="s">
        <v>2017</v>
      </c>
      <c r="E153" s="296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6">
        <f t="shared" si="34"/>
        <v>0</v>
      </c>
      <c r="M153" s="7" t="str">
        <f t="shared" si="16"/>
        <v/>
      </c>
      <c r="N153" s="155"/>
    </row>
    <row r="154" spans="1:14" ht="31.5">
      <c r="A154" s="23">
        <v>595</v>
      </c>
      <c r="B154" s="149"/>
      <c r="C154" s="156">
        <v>4749</v>
      </c>
      <c r="D154" s="197" t="s">
        <v>2018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600</v>
      </c>
      <c r="B155" s="149"/>
      <c r="C155" s="156">
        <v>4751</v>
      </c>
      <c r="D155" s="197" t="s">
        <v>2019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605</v>
      </c>
      <c r="B156" s="149"/>
      <c r="C156" s="156">
        <v>4752</v>
      </c>
      <c r="D156" s="197" t="s">
        <v>2020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ref="M156:M167" si="35">(IF($E156&lt;&gt;0,$M$2,IF($L156&lt;&gt;0,$M$2,"")))</f>
        <v/>
      </c>
      <c r="N156" s="155"/>
    </row>
    <row r="157" spans="1:14" ht="31.5">
      <c r="A157" s="23">
        <v>610</v>
      </c>
      <c r="B157" s="149"/>
      <c r="C157" s="156">
        <v>4753</v>
      </c>
      <c r="D157" s="197" t="s">
        <v>2021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35"/>
        <v/>
      </c>
      <c r="N157" s="155"/>
    </row>
    <row r="158" spans="1:14" ht="31.5">
      <c r="A158" s="23">
        <v>615</v>
      </c>
      <c r="B158" s="149"/>
      <c r="C158" s="162">
        <v>4759</v>
      </c>
      <c r="D158" s="206" t="s">
        <v>2022</v>
      </c>
      <c r="E158" s="288">
        <f t="shared" si="33"/>
        <v>0</v>
      </c>
      <c r="F158" s="173"/>
      <c r="G158" s="174"/>
      <c r="H158" s="175">
        <v>0</v>
      </c>
      <c r="I158" s="173"/>
      <c r="J158" s="174"/>
      <c r="K158" s="175">
        <v>0</v>
      </c>
      <c r="L158" s="288">
        <f t="shared" si="34"/>
        <v>0</v>
      </c>
      <c r="M158" s="7" t="str">
        <f t="shared" si="35"/>
        <v/>
      </c>
      <c r="N158" s="155"/>
    </row>
    <row r="159" spans="1:14" s="15" customFormat="1" ht="18.75" customHeight="1">
      <c r="A159" s="22">
        <v>575</v>
      </c>
      <c r="B159" s="167">
        <v>4800</v>
      </c>
      <c r="C159" s="147" t="s">
        <v>271</v>
      </c>
      <c r="D159" s="183"/>
      <c r="E159" s="1379">
        <f t="shared" ref="E159:L159" si="36">SUM(E160:E167)</f>
        <v>0</v>
      </c>
      <c r="F159" s="168">
        <f t="shared" si="36"/>
        <v>0</v>
      </c>
      <c r="G159" s="169">
        <f t="shared" si="36"/>
        <v>0</v>
      </c>
      <c r="H159" s="170">
        <f>SUM(H160:H167)</f>
        <v>0</v>
      </c>
      <c r="I159" s="168">
        <f t="shared" si="36"/>
        <v>0</v>
      </c>
      <c r="J159" s="169">
        <f t="shared" si="36"/>
        <v>0</v>
      </c>
      <c r="K159" s="170">
        <f>SUM(K160:K167)</f>
        <v>0</v>
      </c>
      <c r="L159" s="1379">
        <f t="shared" si="36"/>
        <v>0</v>
      </c>
      <c r="M159" s="7" t="str">
        <f t="shared" si="35"/>
        <v/>
      </c>
      <c r="N159" s="155"/>
    </row>
    <row r="160" spans="1:14" ht="18.75" customHeight="1">
      <c r="A160" s="23">
        <v>580</v>
      </c>
      <c r="B160" s="149"/>
      <c r="C160" s="150">
        <v>4810</v>
      </c>
      <c r="D160" s="205" t="s">
        <v>272</v>
      </c>
      <c r="E160" s="282">
        <f t="shared" ref="E160:E167" si="37">F160+G160+H160</f>
        <v>0</v>
      </c>
      <c r="F160" s="152"/>
      <c r="G160" s="153"/>
      <c r="H160" s="154">
        <v>0</v>
      </c>
      <c r="I160" s="152"/>
      <c r="J160" s="153"/>
      <c r="K160" s="154">
        <v>0</v>
      </c>
      <c r="L160" s="282">
        <f t="shared" ref="L160:L167" si="38">I160+J160+K160</f>
        <v>0</v>
      </c>
      <c r="M160" s="7" t="str">
        <f t="shared" si="35"/>
        <v/>
      </c>
      <c r="N160" s="155"/>
    </row>
    <row r="161" spans="1:14" ht="18.75" customHeight="1">
      <c r="A161" s="23">
        <v>585</v>
      </c>
      <c r="B161" s="149"/>
      <c r="C161" s="156">
        <v>4820</v>
      </c>
      <c r="D161" s="197" t="s">
        <v>927</v>
      </c>
      <c r="E161" s="296">
        <f t="shared" si="37"/>
        <v>0</v>
      </c>
      <c r="F161" s="158"/>
      <c r="G161" s="159"/>
      <c r="H161" s="160">
        <v>0</v>
      </c>
      <c r="I161" s="158"/>
      <c r="J161" s="159"/>
      <c r="K161" s="160">
        <v>0</v>
      </c>
      <c r="L161" s="296">
        <f t="shared" si="38"/>
        <v>0</v>
      </c>
      <c r="M161" s="7" t="str">
        <f t="shared" si="35"/>
        <v/>
      </c>
      <c r="N161" s="155"/>
    </row>
    <row r="162" spans="1:14" ht="18.75" customHeight="1">
      <c r="A162" s="23">
        <v>590</v>
      </c>
      <c r="B162" s="149"/>
      <c r="C162" s="156">
        <v>4830</v>
      </c>
      <c r="D162" s="197" t="s">
        <v>273</v>
      </c>
      <c r="E162" s="296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6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595</v>
      </c>
      <c r="B163" s="149"/>
      <c r="C163" s="156">
        <v>4840</v>
      </c>
      <c r="D163" s="197" t="s">
        <v>274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31.5">
      <c r="A164" s="23">
        <v>600</v>
      </c>
      <c r="B164" s="149"/>
      <c r="C164" s="156">
        <v>4850</v>
      </c>
      <c r="D164" s="197" t="s">
        <v>275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31.5">
      <c r="A165" s="23">
        <v>605</v>
      </c>
      <c r="B165" s="149"/>
      <c r="C165" s="156">
        <v>4860</v>
      </c>
      <c r="D165" s="197" t="s">
        <v>276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610</v>
      </c>
      <c r="B166" s="149"/>
      <c r="C166" s="156">
        <v>4870</v>
      </c>
      <c r="D166" s="197" t="s">
        <v>277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615</v>
      </c>
      <c r="B167" s="207"/>
      <c r="C167" s="179">
        <v>4880</v>
      </c>
      <c r="D167" s="206" t="s">
        <v>278</v>
      </c>
      <c r="E167" s="288">
        <f t="shared" si="37"/>
        <v>0</v>
      </c>
      <c r="F167" s="173"/>
      <c r="G167" s="174"/>
      <c r="H167" s="175">
        <v>0</v>
      </c>
      <c r="I167" s="173"/>
      <c r="J167" s="174"/>
      <c r="K167" s="175">
        <v>0</v>
      </c>
      <c r="L167" s="288">
        <f t="shared" si="38"/>
        <v>0</v>
      </c>
      <c r="M167" s="7" t="str">
        <f t="shared" si="35"/>
        <v/>
      </c>
      <c r="N167" s="155"/>
    </row>
    <row r="168" spans="1:14" s="10" customFormat="1" ht="20.25" customHeight="1" thickBot="1">
      <c r="A168" s="36">
        <v>620</v>
      </c>
      <c r="B168" s="208" t="s">
        <v>928</v>
      </c>
      <c r="C168" s="209" t="s">
        <v>760</v>
      </c>
      <c r="D168" s="210" t="s">
        <v>929</v>
      </c>
      <c r="E168" s="211">
        <f t="shared" ref="E168:L168" si="39">SUM(E22,E28,E33,E39,E47,E52,E58,E61,E64,E65,E72,E73,E74,E75,E90,E93,E94,E108,E112,E120,E124,E136,E137,E138,E141,E150,E159)</f>
        <v>0</v>
      </c>
      <c r="F168" s="212">
        <f t="shared" si="39"/>
        <v>0</v>
      </c>
      <c r="G168" s="213">
        <f t="shared" si="39"/>
        <v>0</v>
      </c>
      <c r="H168" s="214">
        <f t="shared" si="39"/>
        <v>0</v>
      </c>
      <c r="I168" s="212">
        <f t="shared" si="39"/>
        <v>0</v>
      </c>
      <c r="J168" s="213">
        <f t="shared" si="39"/>
        <v>0</v>
      </c>
      <c r="K168" s="214">
        <f t="shared" si="39"/>
        <v>0</v>
      </c>
      <c r="L168" s="211">
        <f t="shared" si="39"/>
        <v>0</v>
      </c>
      <c r="M168" s="7">
        <v>1</v>
      </c>
      <c r="N168" s="155"/>
    </row>
    <row r="169" spans="1:14" ht="41.25" customHeight="1" thickTop="1">
      <c r="A169" s="1666">
        <v>113</v>
      </c>
      <c r="B169" s="1667"/>
      <c r="C169" s="1666"/>
      <c r="D169" s="1668" t="s">
        <v>2023</v>
      </c>
      <c r="E169" s="1632">
        <v>0</v>
      </c>
      <c r="F169" s="1632">
        <v>0</v>
      </c>
      <c r="G169" s="159"/>
      <c r="H169" s="1633">
        <v>0</v>
      </c>
      <c r="I169" s="1632">
        <v>0</v>
      </c>
      <c r="J169" s="159"/>
      <c r="K169" s="1633">
        <v>0</v>
      </c>
      <c r="L169" s="1633">
        <v>0</v>
      </c>
      <c r="M169" s="7">
        <v>1</v>
      </c>
      <c r="N169" s="155"/>
    </row>
    <row r="170" spans="1:14" s="10" customFormat="1" ht="7.5" customHeight="1">
      <c r="B170" s="215"/>
      <c r="C170" s="216"/>
      <c r="D170" s="217"/>
      <c r="E170" s="218"/>
      <c r="F170" s="219"/>
      <c r="G170" s="219"/>
      <c r="H170" s="219"/>
      <c r="I170" s="219"/>
      <c r="J170" s="219"/>
      <c r="K170" s="219"/>
      <c r="L170" s="219"/>
      <c r="M170" s="7">
        <v>1</v>
      </c>
      <c r="N170" s="108"/>
    </row>
    <row r="171" spans="1:14" s="10" customFormat="1">
      <c r="B171" s="220"/>
      <c r="C171" s="220"/>
      <c r="D171" s="221"/>
      <c r="E171" s="222"/>
      <c r="F171" s="223"/>
      <c r="G171" s="223"/>
      <c r="H171" s="223"/>
      <c r="I171" s="223"/>
      <c r="J171" s="223"/>
      <c r="K171" s="223"/>
      <c r="L171" s="223"/>
      <c r="M171" s="7">
        <v>1</v>
      </c>
      <c r="N171" s="108"/>
    </row>
    <row r="172" spans="1:14" s="10" customFormat="1">
      <c r="B172" s="103"/>
      <c r="C172" s="111"/>
      <c r="D172" s="112"/>
      <c r="E172" s="224"/>
      <c r="F172" s="224"/>
      <c r="G172" s="224"/>
      <c r="H172" s="224"/>
      <c r="I172" s="224"/>
      <c r="J172" s="224"/>
      <c r="K172" s="224"/>
      <c r="L172" s="238"/>
      <c r="M172" s="7">
        <v>1</v>
      </c>
      <c r="N172" s="225"/>
    </row>
    <row r="173" spans="1:14" s="10" customFormat="1" ht="39" customHeight="1">
      <c r="B173" s="1782" t="str">
        <f>$B$7</f>
        <v>ОТЧЕТНИ ДАННИ ПО ЕБК ЗА ИЗПЪЛНЕНИЕТО НА БЮДЖЕТА</v>
      </c>
      <c r="C173" s="1783"/>
      <c r="D173" s="1783"/>
      <c r="E173" s="224"/>
      <c r="F173" s="224"/>
      <c r="G173" s="224"/>
      <c r="H173" s="224"/>
      <c r="I173" s="224"/>
      <c r="J173" s="224"/>
      <c r="K173" s="224"/>
      <c r="L173" s="238"/>
      <c r="M173" s="7">
        <v>1</v>
      </c>
      <c r="N173" s="225"/>
    </row>
    <row r="174" spans="1:14" s="10" customFormat="1">
      <c r="B174" s="103"/>
      <c r="C174" s="111"/>
      <c r="D174" s="112"/>
      <c r="E174" s="226" t="s">
        <v>473</v>
      </c>
      <c r="F174" s="226" t="s">
        <v>854</v>
      </c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27" customHeight="1">
      <c r="B175" s="1779" t="str">
        <f>$B$9</f>
        <v>ОУ "Христо Ботев" - с.Левка</v>
      </c>
      <c r="C175" s="1780"/>
      <c r="D175" s="1781"/>
      <c r="E175" s="115">
        <f>$E$9</f>
        <v>42736</v>
      </c>
      <c r="F175" s="227">
        <f>$F$9</f>
        <v>42916</v>
      </c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228" t="str">
        <f>$B$10</f>
        <v>(наименование на разпоредителя с бюджет)</v>
      </c>
      <c r="C176" s="229"/>
      <c r="D176" s="230"/>
      <c r="E176" s="231"/>
      <c r="F176" s="231"/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12.75" customHeight="1">
      <c r="B177" s="228"/>
      <c r="C177" s="229"/>
      <c r="D177" s="230"/>
      <c r="E177" s="228"/>
      <c r="F177" s="229"/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 ht="26.25" customHeight="1">
      <c r="B178" s="1770" t="e">
        <f>$B$12</f>
        <v>#N/A</v>
      </c>
      <c r="C178" s="1771"/>
      <c r="D178" s="1772"/>
      <c r="E178" s="232" t="s">
        <v>910</v>
      </c>
      <c r="F178" s="233" t="str">
        <f>$F$12</f>
        <v>000892670</v>
      </c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>
      <c r="B179" s="234" t="str">
        <f>$B$13</f>
        <v>(наименование на първостепенния разпоредител с бюджет)</v>
      </c>
      <c r="C179" s="229"/>
      <c r="D179" s="230"/>
      <c r="E179" s="235"/>
      <c r="F179" s="236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1.75" customHeight="1">
      <c r="B180" s="237"/>
      <c r="C180" s="238"/>
      <c r="D180" s="124" t="s">
        <v>911</v>
      </c>
      <c r="E180" s="239">
        <f>$E$15</f>
        <v>0</v>
      </c>
      <c r="F180" s="126" t="str">
        <f>$F$15</f>
        <v>БЮДЖЕТ</v>
      </c>
      <c r="G180" s="240"/>
      <c r="H180" s="240"/>
      <c r="I180" s="240"/>
      <c r="J180" s="240"/>
      <c r="K180" s="240"/>
      <c r="L180" s="219"/>
      <c r="M180" s="7">
        <v>1</v>
      </c>
      <c r="N180" s="225"/>
    </row>
    <row r="181" spans="1:14" s="10" customFormat="1" ht="16.5" thickBot="1">
      <c r="B181" s="241"/>
      <c r="C181" s="241"/>
      <c r="D181" s="242"/>
      <c r="E181" s="243"/>
      <c r="F181" s="244"/>
      <c r="G181" s="245"/>
      <c r="H181" s="246" t="s">
        <v>474</v>
      </c>
      <c r="I181" s="245"/>
      <c r="J181" s="245"/>
      <c r="K181" s="245"/>
      <c r="L181" s="1380" t="s">
        <v>474</v>
      </c>
      <c r="M181" s="7">
        <v>1</v>
      </c>
      <c r="N181" s="225"/>
    </row>
    <row r="182" spans="1:14" s="10" customFormat="1" ht="31.5" customHeight="1">
      <c r="B182" s="248"/>
      <c r="C182" s="249"/>
      <c r="D182" s="250" t="s">
        <v>761</v>
      </c>
      <c r="E182" s="1748" t="s">
        <v>2046</v>
      </c>
      <c r="F182" s="1749"/>
      <c r="G182" s="1749"/>
      <c r="H182" s="1750"/>
      <c r="I182" s="1757" t="s">
        <v>2047</v>
      </c>
      <c r="J182" s="1758"/>
      <c r="K182" s="1758"/>
      <c r="L182" s="1759"/>
      <c r="M182" s="7">
        <v>1</v>
      </c>
      <c r="N182" s="225"/>
    </row>
    <row r="183" spans="1:14" s="10" customFormat="1" ht="44.25" customHeight="1" thickBot="1">
      <c r="B183" s="251" t="s">
        <v>66</v>
      </c>
      <c r="C183" s="252" t="s">
        <v>475</v>
      </c>
      <c r="D183" s="253" t="s">
        <v>696</v>
      </c>
      <c r="E183" s="137" t="str">
        <f>E20</f>
        <v>Уточнен план                Общо</v>
      </c>
      <c r="F183" s="1410" t="str">
        <f t="shared" ref="F183:L183" si="40">F20</f>
        <v>държавни дейности</v>
      </c>
      <c r="G183" s="1411" t="str">
        <f t="shared" si="40"/>
        <v>местни дейности</v>
      </c>
      <c r="H183" s="1412" t="str">
        <f t="shared" si="40"/>
        <v>дофинансиране</v>
      </c>
      <c r="I183" s="254" t="str">
        <f t="shared" si="40"/>
        <v>държавни дейности -ОТЧЕТ</v>
      </c>
      <c r="J183" s="255" t="str">
        <f t="shared" si="40"/>
        <v>местни дейности - ОТЧЕТ</v>
      </c>
      <c r="K183" s="256" t="str">
        <f t="shared" si="40"/>
        <v>дофинансиране - ОТЧЕТ</v>
      </c>
      <c r="L183" s="257" t="str">
        <f t="shared" si="40"/>
        <v>ОТЧЕТ                                    ОБЩО</v>
      </c>
      <c r="M183" s="7">
        <v>1</v>
      </c>
      <c r="N183" s="258"/>
    </row>
    <row r="184" spans="1:14" s="10" customFormat="1" ht="18.75">
      <c r="B184" s="259"/>
      <c r="C184" s="260"/>
      <c r="D184" s="261" t="s">
        <v>762</v>
      </c>
      <c r="E184" s="142" t="str">
        <f>E21</f>
        <v>(1)</v>
      </c>
      <c r="F184" s="143" t="str">
        <f t="shared" ref="F184:L184" si="41">F21</f>
        <v>(2)</v>
      </c>
      <c r="G184" s="144" t="str">
        <f t="shared" si="41"/>
        <v>(3)</v>
      </c>
      <c r="H184" s="145" t="str">
        <f t="shared" si="41"/>
        <v>(4)</v>
      </c>
      <c r="I184" s="262" t="str">
        <f t="shared" si="41"/>
        <v>(5)</v>
      </c>
      <c r="J184" s="263" t="str">
        <f t="shared" si="41"/>
        <v>(6)</v>
      </c>
      <c r="K184" s="264" t="str">
        <f t="shared" si="41"/>
        <v>(7)</v>
      </c>
      <c r="L184" s="265" t="str">
        <f t="shared" si="41"/>
        <v>(8)</v>
      </c>
      <c r="M184" s="7">
        <v>1</v>
      </c>
      <c r="N184" s="258"/>
    </row>
    <row r="185" spans="1:14" s="10" customFormat="1" ht="14.25" customHeight="1">
      <c r="B185" s="266"/>
      <c r="C185" s="267"/>
      <c r="D185" s="268"/>
      <c r="E185" s="269"/>
      <c r="F185" s="219"/>
      <c r="G185" s="219"/>
      <c r="H185" s="219"/>
      <c r="I185" s="270"/>
      <c r="J185" s="270"/>
      <c r="K185" s="271"/>
      <c r="L185" s="272"/>
      <c r="M185" s="7">
        <v>1</v>
      </c>
      <c r="N185" s="258"/>
    </row>
    <row r="186" spans="1:14" s="15" customFormat="1" ht="18" customHeight="1">
      <c r="A186" s="22">
        <v>5</v>
      </c>
      <c r="B186" s="273">
        <v>100</v>
      </c>
      <c r="C186" s="1777" t="s">
        <v>763</v>
      </c>
      <c r="D186" s="1778"/>
      <c r="E186" s="274">
        <f t="shared" ref="E186:L186" si="42">SUMIF($B$603:$B$12309,$B186,E$603:E$12309)</f>
        <v>210114</v>
      </c>
      <c r="F186" s="275">
        <f t="shared" si="42"/>
        <v>210114</v>
      </c>
      <c r="G186" s="276">
        <f t="shared" si="42"/>
        <v>0</v>
      </c>
      <c r="H186" s="277">
        <f t="shared" si="42"/>
        <v>0</v>
      </c>
      <c r="I186" s="275">
        <f t="shared" si="42"/>
        <v>88609</v>
      </c>
      <c r="J186" s="276">
        <f t="shared" si="42"/>
        <v>0</v>
      </c>
      <c r="K186" s="277">
        <f t="shared" si="42"/>
        <v>0</v>
      </c>
      <c r="L186" s="274">
        <f t="shared" si="42"/>
        <v>88609</v>
      </c>
      <c r="M186" s="7">
        <f t="shared" ref="M186:M253" si="43">(IF($E186&lt;&gt;0,$M$2,IF($L186&lt;&gt;0,$M$2,"")))</f>
        <v>1</v>
      </c>
      <c r="N186" s="278"/>
    </row>
    <row r="187" spans="1:14" ht="18.75" customHeight="1">
      <c r="A187" s="23">
        <v>10</v>
      </c>
      <c r="B187" s="279"/>
      <c r="C187" s="280">
        <v>101</v>
      </c>
      <c r="D187" s="281" t="s">
        <v>764</v>
      </c>
      <c r="E187" s="282">
        <f t="shared" ref="E187:L188" si="44">SUMIF($C$603:$C$12309,$C187,E$603:E$12309)</f>
        <v>210114</v>
      </c>
      <c r="F187" s="283">
        <f t="shared" si="44"/>
        <v>210114</v>
      </c>
      <c r="G187" s="284">
        <f t="shared" si="44"/>
        <v>0</v>
      </c>
      <c r="H187" s="285">
        <f t="shared" si="44"/>
        <v>0</v>
      </c>
      <c r="I187" s="283">
        <f t="shared" si="44"/>
        <v>88609</v>
      </c>
      <c r="J187" s="284">
        <f t="shared" si="44"/>
        <v>0</v>
      </c>
      <c r="K187" s="285">
        <f t="shared" si="44"/>
        <v>0</v>
      </c>
      <c r="L187" s="282">
        <f t="shared" si="44"/>
        <v>88609</v>
      </c>
      <c r="M187" s="7">
        <f t="shared" si="43"/>
        <v>1</v>
      </c>
      <c r="N187" s="278"/>
    </row>
    <row r="188" spans="1:14" ht="18.75" customHeight="1">
      <c r="A188" s="23">
        <v>15</v>
      </c>
      <c r="B188" s="279"/>
      <c r="C188" s="286">
        <v>102</v>
      </c>
      <c r="D188" s="287" t="s">
        <v>765</v>
      </c>
      <c r="E188" s="288">
        <f t="shared" si="44"/>
        <v>0</v>
      </c>
      <c r="F188" s="289">
        <f t="shared" si="44"/>
        <v>0</v>
      </c>
      <c r="G188" s="290">
        <f t="shared" si="44"/>
        <v>0</v>
      </c>
      <c r="H188" s="291">
        <f t="shared" si="44"/>
        <v>0</v>
      </c>
      <c r="I188" s="289">
        <f t="shared" si="44"/>
        <v>0</v>
      </c>
      <c r="J188" s="290">
        <f t="shared" si="44"/>
        <v>0</v>
      </c>
      <c r="K188" s="291">
        <f t="shared" si="44"/>
        <v>0</v>
      </c>
      <c r="L188" s="288">
        <f t="shared" si="44"/>
        <v>0</v>
      </c>
      <c r="M188" s="7" t="str">
        <f t="shared" si="43"/>
        <v/>
      </c>
      <c r="N188" s="278"/>
    </row>
    <row r="189" spans="1:14" s="15" customFormat="1">
      <c r="A189" s="22">
        <v>35</v>
      </c>
      <c r="B189" s="273">
        <v>200</v>
      </c>
      <c r="C189" s="1773" t="s">
        <v>766</v>
      </c>
      <c r="D189" s="1774"/>
      <c r="E189" s="274">
        <f t="shared" ref="E189:L189" si="45">SUMIF($B$603:$B$12309,$B189,E$603:E$12309)</f>
        <v>15737</v>
      </c>
      <c r="F189" s="275">
        <f t="shared" si="45"/>
        <v>15737</v>
      </c>
      <c r="G189" s="276">
        <f t="shared" si="45"/>
        <v>0</v>
      </c>
      <c r="H189" s="277">
        <f t="shared" si="45"/>
        <v>0</v>
      </c>
      <c r="I189" s="275">
        <f t="shared" si="45"/>
        <v>11697</v>
      </c>
      <c r="J189" s="276">
        <f t="shared" si="45"/>
        <v>0</v>
      </c>
      <c r="K189" s="277">
        <f t="shared" si="45"/>
        <v>0</v>
      </c>
      <c r="L189" s="274">
        <f t="shared" si="45"/>
        <v>11697</v>
      </c>
      <c r="M189" s="7">
        <f t="shared" si="43"/>
        <v>1</v>
      </c>
      <c r="N189" s="278"/>
    </row>
    <row r="190" spans="1:14" ht="18" customHeight="1">
      <c r="A190" s="23">
        <v>40</v>
      </c>
      <c r="B190" s="292"/>
      <c r="C190" s="280">
        <v>201</v>
      </c>
      <c r="D190" s="281" t="s">
        <v>767</v>
      </c>
      <c r="E190" s="282">
        <f t="shared" ref="E190:L194" si="46">SUMIF($C$603:$C$12309,$C190,E$603:E$12309)</f>
        <v>0</v>
      </c>
      <c r="F190" s="283">
        <f t="shared" si="46"/>
        <v>0</v>
      </c>
      <c r="G190" s="284">
        <f t="shared" si="46"/>
        <v>0</v>
      </c>
      <c r="H190" s="285">
        <f t="shared" si="46"/>
        <v>0</v>
      </c>
      <c r="I190" s="283">
        <f t="shared" si="46"/>
        <v>0</v>
      </c>
      <c r="J190" s="284">
        <f t="shared" si="46"/>
        <v>0</v>
      </c>
      <c r="K190" s="285">
        <f t="shared" si="46"/>
        <v>0</v>
      </c>
      <c r="L190" s="282">
        <f t="shared" si="46"/>
        <v>0</v>
      </c>
      <c r="M190" s="7" t="str">
        <f t="shared" si="43"/>
        <v/>
      </c>
      <c r="N190" s="278"/>
    </row>
    <row r="191" spans="1:14" ht="18" customHeight="1">
      <c r="A191" s="23">
        <v>45</v>
      </c>
      <c r="B191" s="293"/>
      <c r="C191" s="294">
        <v>202</v>
      </c>
      <c r="D191" s="295" t="s">
        <v>768</v>
      </c>
      <c r="E191" s="296">
        <f t="shared" si="46"/>
        <v>2764</v>
      </c>
      <c r="F191" s="297">
        <f t="shared" si="46"/>
        <v>2764</v>
      </c>
      <c r="G191" s="298">
        <f t="shared" si="46"/>
        <v>0</v>
      </c>
      <c r="H191" s="299">
        <f t="shared" si="46"/>
        <v>0</v>
      </c>
      <c r="I191" s="297">
        <f t="shared" si="46"/>
        <v>2535</v>
      </c>
      <c r="J191" s="298">
        <f t="shared" si="46"/>
        <v>0</v>
      </c>
      <c r="K191" s="299">
        <f t="shared" si="46"/>
        <v>0</v>
      </c>
      <c r="L191" s="296">
        <f t="shared" si="46"/>
        <v>2535</v>
      </c>
      <c r="M191" s="7">
        <f t="shared" si="43"/>
        <v>1</v>
      </c>
      <c r="N191" s="278"/>
    </row>
    <row r="192" spans="1:14" ht="31.5">
      <c r="A192" s="23">
        <v>50</v>
      </c>
      <c r="B192" s="300"/>
      <c r="C192" s="294">
        <v>205</v>
      </c>
      <c r="D192" s="295" t="s">
        <v>614</v>
      </c>
      <c r="E192" s="296">
        <f t="shared" si="46"/>
        <v>11443</v>
      </c>
      <c r="F192" s="297">
        <f t="shared" si="46"/>
        <v>11443</v>
      </c>
      <c r="G192" s="298">
        <f t="shared" si="46"/>
        <v>0</v>
      </c>
      <c r="H192" s="299">
        <f t="shared" si="46"/>
        <v>0</v>
      </c>
      <c r="I192" s="297">
        <f t="shared" si="46"/>
        <v>7810</v>
      </c>
      <c r="J192" s="298">
        <f t="shared" si="46"/>
        <v>0</v>
      </c>
      <c r="K192" s="299">
        <f t="shared" si="46"/>
        <v>0</v>
      </c>
      <c r="L192" s="296">
        <f t="shared" si="46"/>
        <v>7810</v>
      </c>
      <c r="M192" s="7">
        <f t="shared" si="43"/>
        <v>1</v>
      </c>
      <c r="N192" s="278"/>
    </row>
    <row r="193" spans="1:14" ht="18" customHeight="1">
      <c r="A193" s="23">
        <v>55</v>
      </c>
      <c r="B193" s="300"/>
      <c r="C193" s="294">
        <v>208</v>
      </c>
      <c r="D193" s="301" t="s">
        <v>615</v>
      </c>
      <c r="E193" s="296">
        <f t="shared" si="46"/>
        <v>794</v>
      </c>
      <c r="F193" s="297">
        <f t="shared" si="46"/>
        <v>794</v>
      </c>
      <c r="G193" s="298">
        <f t="shared" si="46"/>
        <v>0</v>
      </c>
      <c r="H193" s="299">
        <f t="shared" si="46"/>
        <v>0</v>
      </c>
      <c r="I193" s="297">
        <f t="shared" si="46"/>
        <v>794</v>
      </c>
      <c r="J193" s="298">
        <f t="shared" si="46"/>
        <v>0</v>
      </c>
      <c r="K193" s="299">
        <f t="shared" si="46"/>
        <v>0</v>
      </c>
      <c r="L193" s="296">
        <f t="shared" si="46"/>
        <v>794</v>
      </c>
      <c r="M193" s="7">
        <f t="shared" si="43"/>
        <v>1</v>
      </c>
      <c r="N193" s="278"/>
    </row>
    <row r="194" spans="1:14" ht="18" customHeight="1">
      <c r="A194" s="23">
        <v>60</v>
      </c>
      <c r="B194" s="292"/>
      <c r="C194" s="286">
        <v>209</v>
      </c>
      <c r="D194" s="302" t="s">
        <v>616</v>
      </c>
      <c r="E194" s="288">
        <f t="shared" si="46"/>
        <v>736</v>
      </c>
      <c r="F194" s="289">
        <f t="shared" si="46"/>
        <v>736</v>
      </c>
      <c r="G194" s="290">
        <f t="shared" si="46"/>
        <v>0</v>
      </c>
      <c r="H194" s="291">
        <f t="shared" si="46"/>
        <v>0</v>
      </c>
      <c r="I194" s="289">
        <f t="shared" si="46"/>
        <v>558</v>
      </c>
      <c r="J194" s="290">
        <f t="shared" si="46"/>
        <v>0</v>
      </c>
      <c r="K194" s="291">
        <f t="shared" si="46"/>
        <v>0</v>
      </c>
      <c r="L194" s="288">
        <f t="shared" si="46"/>
        <v>558</v>
      </c>
      <c r="M194" s="7">
        <f t="shared" si="43"/>
        <v>1</v>
      </c>
      <c r="N194" s="278"/>
    </row>
    <row r="195" spans="1:14" s="15" customFormat="1">
      <c r="A195" s="22">
        <v>65</v>
      </c>
      <c r="B195" s="273">
        <v>500</v>
      </c>
      <c r="C195" s="1775" t="s">
        <v>199</v>
      </c>
      <c r="D195" s="1776"/>
      <c r="E195" s="274">
        <f t="shared" ref="E195:L195" si="47">SUMIF($B$603:$B$12309,$B195,E$603:E$12309)</f>
        <v>46993</v>
      </c>
      <c r="F195" s="275">
        <f t="shared" si="47"/>
        <v>46993</v>
      </c>
      <c r="G195" s="276">
        <f t="shared" si="47"/>
        <v>0</v>
      </c>
      <c r="H195" s="277">
        <f t="shared" si="47"/>
        <v>0</v>
      </c>
      <c r="I195" s="275">
        <f t="shared" si="47"/>
        <v>19885</v>
      </c>
      <c r="J195" s="276">
        <f t="shared" si="47"/>
        <v>0</v>
      </c>
      <c r="K195" s="277">
        <f t="shared" si="47"/>
        <v>0</v>
      </c>
      <c r="L195" s="274">
        <f t="shared" si="47"/>
        <v>19885</v>
      </c>
      <c r="M195" s="7">
        <f t="shared" si="43"/>
        <v>1</v>
      </c>
      <c r="N195" s="278"/>
    </row>
    <row r="196" spans="1:14" ht="19.5" customHeight="1">
      <c r="A196" s="23">
        <v>70</v>
      </c>
      <c r="B196" s="292"/>
      <c r="C196" s="303">
        <v>551</v>
      </c>
      <c r="D196" s="304" t="s">
        <v>200</v>
      </c>
      <c r="E196" s="282">
        <f t="shared" ref="E196:L202" si="48">SUMIF($C$603:$C$12309,$C196,E$603:E$12309)</f>
        <v>23503</v>
      </c>
      <c r="F196" s="283">
        <f t="shared" si="48"/>
        <v>23503</v>
      </c>
      <c r="G196" s="284">
        <f t="shared" si="48"/>
        <v>0</v>
      </c>
      <c r="H196" s="285">
        <f t="shared" si="48"/>
        <v>0</v>
      </c>
      <c r="I196" s="283">
        <f t="shared" si="48"/>
        <v>9784</v>
      </c>
      <c r="J196" s="284">
        <f t="shared" si="48"/>
        <v>0</v>
      </c>
      <c r="K196" s="285">
        <f t="shared" si="48"/>
        <v>0</v>
      </c>
      <c r="L196" s="282">
        <f t="shared" si="48"/>
        <v>9784</v>
      </c>
      <c r="M196" s="7">
        <f t="shared" si="43"/>
        <v>1</v>
      </c>
      <c r="N196" s="278"/>
    </row>
    <row r="197" spans="1:14" ht="18.75" customHeight="1">
      <c r="A197" s="23">
        <v>75</v>
      </c>
      <c r="B197" s="292"/>
      <c r="C197" s="305">
        <v>552</v>
      </c>
      <c r="D197" s="306" t="s">
        <v>930</v>
      </c>
      <c r="E197" s="296">
        <f t="shared" si="48"/>
        <v>7521</v>
      </c>
      <c r="F197" s="297">
        <f t="shared" si="48"/>
        <v>7521</v>
      </c>
      <c r="G197" s="298">
        <f t="shared" si="48"/>
        <v>0</v>
      </c>
      <c r="H197" s="299">
        <f t="shared" si="48"/>
        <v>0</v>
      </c>
      <c r="I197" s="297">
        <f t="shared" si="48"/>
        <v>3122</v>
      </c>
      <c r="J197" s="298">
        <f t="shared" si="48"/>
        <v>0</v>
      </c>
      <c r="K197" s="299">
        <f t="shared" si="48"/>
        <v>0</v>
      </c>
      <c r="L197" s="296">
        <f t="shared" si="48"/>
        <v>3122</v>
      </c>
      <c r="M197" s="7">
        <f t="shared" si="43"/>
        <v>1</v>
      </c>
      <c r="N197" s="278"/>
    </row>
    <row r="198" spans="1:14" ht="18.75" customHeight="1">
      <c r="A198" s="23">
        <v>80</v>
      </c>
      <c r="B198" s="307"/>
      <c r="C198" s="305">
        <v>558</v>
      </c>
      <c r="D198" s="308" t="s">
        <v>891</v>
      </c>
      <c r="E198" s="296">
        <f t="shared" si="48"/>
        <v>0</v>
      </c>
      <c r="F198" s="297">
        <f t="shared" si="48"/>
        <v>0</v>
      </c>
      <c r="G198" s="298">
        <f t="shared" si="48"/>
        <v>0</v>
      </c>
      <c r="H198" s="299">
        <f t="shared" si="48"/>
        <v>0</v>
      </c>
      <c r="I198" s="297">
        <f t="shared" si="48"/>
        <v>0</v>
      </c>
      <c r="J198" s="298">
        <f t="shared" si="48"/>
        <v>0</v>
      </c>
      <c r="K198" s="299">
        <f t="shared" si="48"/>
        <v>0</v>
      </c>
      <c r="L198" s="296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80</v>
      </c>
      <c r="B199" s="307"/>
      <c r="C199" s="305">
        <v>560</v>
      </c>
      <c r="D199" s="308" t="s">
        <v>201</v>
      </c>
      <c r="E199" s="296">
        <f t="shared" si="48"/>
        <v>10086</v>
      </c>
      <c r="F199" s="297">
        <f t="shared" si="48"/>
        <v>10086</v>
      </c>
      <c r="G199" s="298">
        <f t="shared" si="48"/>
        <v>0</v>
      </c>
      <c r="H199" s="299">
        <f t="shared" si="48"/>
        <v>0</v>
      </c>
      <c r="I199" s="297">
        <f t="shared" si="48"/>
        <v>4583</v>
      </c>
      <c r="J199" s="298">
        <f t="shared" si="48"/>
        <v>0</v>
      </c>
      <c r="K199" s="299">
        <f t="shared" si="48"/>
        <v>0</v>
      </c>
      <c r="L199" s="296">
        <f t="shared" si="48"/>
        <v>4583</v>
      </c>
      <c r="M199" s="7">
        <f t="shared" si="43"/>
        <v>1</v>
      </c>
      <c r="N199" s="278"/>
    </row>
    <row r="200" spans="1:14" ht="18.75" customHeight="1">
      <c r="A200" s="23">
        <v>85</v>
      </c>
      <c r="B200" s="307"/>
      <c r="C200" s="305">
        <v>580</v>
      </c>
      <c r="D200" s="306" t="s">
        <v>202</v>
      </c>
      <c r="E200" s="296">
        <f t="shared" si="48"/>
        <v>5883</v>
      </c>
      <c r="F200" s="297">
        <f t="shared" si="48"/>
        <v>5883</v>
      </c>
      <c r="G200" s="298">
        <f t="shared" si="48"/>
        <v>0</v>
      </c>
      <c r="H200" s="299">
        <f t="shared" si="48"/>
        <v>0</v>
      </c>
      <c r="I200" s="297">
        <f t="shared" si="48"/>
        <v>2396</v>
      </c>
      <c r="J200" s="298">
        <f t="shared" si="48"/>
        <v>0</v>
      </c>
      <c r="K200" s="299">
        <f t="shared" si="48"/>
        <v>0</v>
      </c>
      <c r="L200" s="296">
        <f t="shared" si="48"/>
        <v>2396</v>
      </c>
      <c r="M200" s="7">
        <f t="shared" si="43"/>
        <v>1</v>
      </c>
      <c r="N200" s="278"/>
    </row>
    <row r="201" spans="1:14">
      <c r="A201" s="23">
        <v>90</v>
      </c>
      <c r="B201" s="292"/>
      <c r="C201" s="305">
        <v>588</v>
      </c>
      <c r="D201" s="306" t="s">
        <v>893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31.5">
      <c r="A202" s="23">
        <v>90</v>
      </c>
      <c r="B202" s="292"/>
      <c r="C202" s="309">
        <v>590</v>
      </c>
      <c r="D202" s="310" t="s">
        <v>203</v>
      </c>
      <c r="E202" s="288">
        <f t="shared" si="48"/>
        <v>0</v>
      </c>
      <c r="F202" s="289">
        <f t="shared" si="48"/>
        <v>0</v>
      </c>
      <c r="G202" s="290">
        <f t="shared" si="48"/>
        <v>0</v>
      </c>
      <c r="H202" s="291">
        <f t="shared" si="48"/>
        <v>0</v>
      </c>
      <c r="I202" s="289">
        <f t="shared" si="48"/>
        <v>0</v>
      </c>
      <c r="J202" s="290">
        <f t="shared" si="48"/>
        <v>0</v>
      </c>
      <c r="K202" s="291">
        <f t="shared" si="48"/>
        <v>0</v>
      </c>
      <c r="L202" s="288">
        <f t="shared" si="48"/>
        <v>0</v>
      </c>
      <c r="M202" s="7" t="str">
        <f t="shared" si="43"/>
        <v/>
      </c>
      <c r="N202" s="278"/>
    </row>
    <row r="203" spans="1:14" s="15" customFormat="1" ht="18.75" customHeight="1">
      <c r="A203" s="22">
        <v>115</v>
      </c>
      <c r="B203" s="273">
        <v>800</v>
      </c>
      <c r="C203" s="1786" t="s">
        <v>204</v>
      </c>
      <c r="D203" s="1787"/>
      <c r="E203" s="311">
        <f t="shared" ref="E203:L204" si="49">SUMIF($B$603:$B$12309,$B203,E$603:E$12309)</f>
        <v>0</v>
      </c>
      <c r="F203" s="275">
        <f t="shared" si="49"/>
        <v>0</v>
      </c>
      <c r="G203" s="276">
        <f t="shared" si="49"/>
        <v>0</v>
      </c>
      <c r="H203" s="277">
        <f t="shared" si="49"/>
        <v>0</v>
      </c>
      <c r="I203" s="275">
        <f t="shared" si="49"/>
        <v>0</v>
      </c>
      <c r="J203" s="276">
        <f t="shared" si="49"/>
        <v>0</v>
      </c>
      <c r="K203" s="277">
        <f t="shared" si="49"/>
        <v>0</v>
      </c>
      <c r="L203" s="311">
        <f t="shared" si="49"/>
        <v>0</v>
      </c>
      <c r="M203" s="7" t="str">
        <f t="shared" si="43"/>
        <v/>
      </c>
      <c r="N203" s="278"/>
    </row>
    <row r="204" spans="1:14" s="15" customFormat="1">
      <c r="A204" s="22">
        <v>125</v>
      </c>
      <c r="B204" s="273">
        <v>1000</v>
      </c>
      <c r="C204" s="1773" t="s">
        <v>205</v>
      </c>
      <c r="D204" s="1774"/>
      <c r="E204" s="311">
        <f t="shared" si="49"/>
        <v>131203</v>
      </c>
      <c r="F204" s="275">
        <f t="shared" si="49"/>
        <v>131203</v>
      </c>
      <c r="G204" s="276">
        <f t="shared" si="49"/>
        <v>0</v>
      </c>
      <c r="H204" s="277">
        <f t="shared" si="49"/>
        <v>0</v>
      </c>
      <c r="I204" s="275">
        <f t="shared" si="49"/>
        <v>77227</v>
      </c>
      <c r="J204" s="276">
        <f t="shared" si="49"/>
        <v>0</v>
      </c>
      <c r="K204" s="277">
        <f t="shared" si="49"/>
        <v>0</v>
      </c>
      <c r="L204" s="311">
        <f t="shared" si="49"/>
        <v>77227</v>
      </c>
      <c r="M204" s="7">
        <f t="shared" si="43"/>
        <v>1</v>
      </c>
      <c r="N204" s="278"/>
    </row>
    <row r="205" spans="1:14" ht="18.75" customHeight="1">
      <c r="A205" s="23">
        <v>130</v>
      </c>
      <c r="B205" s="293"/>
      <c r="C205" s="280">
        <v>1011</v>
      </c>
      <c r="D205" s="312" t="s">
        <v>206</v>
      </c>
      <c r="E205" s="282">
        <f t="shared" ref="E205:L214" si="50">SUMIF($C$603:$C$12309,$C205,E$603:E$12309)</f>
        <v>40696</v>
      </c>
      <c r="F205" s="283">
        <f t="shared" si="50"/>
        <v>40696</v>
      </c>
      <c r="G205" s="284">
        <f t="shared" si="50"/>
        <v>0</v>
      </c>
      <c r="H205" s="285">
        <f t="shared" si="50"/>
        <v>0</v>
      </c>
      <c r="I205" s="283">
        <f t="shared" si="50"/>
        <v>19367</v>
      </c>
      <c r="J205" s="284">
        <f t="shared" si="50"/>
        <v>0</v>
      </c>
      <c r="K205" s="285">
        <f t="shared" si="50"/>
        <v>0</v>
      </c>
      <c r="L205" s="282">
        <f t="shared" si="50"/>
        <v>19367</v>
      </c>
      <c r="M205" s="7">
        <f t="shared" si="43"/>
        <v>1</v>
      </c>
      <c r="N205" s="278"/>
    </row>
    <row r="206" spans="1:14" ht="18.75" customHeight="1">
      <c r="A206" s="23">
        <v>135</v>
      </c>
      <c r="B206" s="293"/>
      <c r="C206" s="294">
        <v>1012</v>
      </c>
      <c r="D206" s="295" t="s">
        <v>207</v>
      </c>
      <c r="E206" s="296">
        <f t="shared" si="50"/>
        <v>0</v>
      </c>
      <c r="F206" s="297">
        <f t="shared" si="50"/>
        <v>0</v>
      </c>
      <c r="G206" s="298">
        <f t="shared" si="50"/>
        <v>0</v>
      </c>
      <c r="H206" s="299">
        <f t="shared" si="50"/>
        <v>0</v>
      </c>
      <c r="I206" s="297">
        <f t="shared" si="50"/>
        <v>0</v>
      </c>
      <c r="J206" s="298">
        <f t="shared" si="50"/>
        <v>0</v>
      </c>
      <c r="K206" s="299">
        <f t="shared" si="50"/>
        <v>0</v>
      </c>
      <c r="L206" s="296">
        <f t="shared" si="50"/>
        <v>0</v>
      </c>
      <c r="M206" s="7" t="str">
        <f t="shared" si="43"/>
        <v/>
      </c>
      <c r="N206" s="278"/>
    </row>
    <row r="207" spans="1:14" ht="18.75" customHeight="1">
      <c r="A207" s="23">
        <v>140</v>
      </c>
      <c r="B207" s="293"/>
      <c r="C207" s="294">
        <v>1013</v>
      </c>
      <c r="D207" s="295" t="s">
        <v>208</v>
      </c>
      <c r="E207" s="296">
        <f t="shared" si="50"/>
        <v>1500</v>
      </c>
      <c r="F207" s="297">
        <f t="shared" si="50"/>
        <v>1500</v>
      </c>
      <c r="G207" s="298">
        <f t="shared" si="50"/>
        <v>0</v>
      </c>
      <c r="H207" s="299">
        <f t="shared" si="50"/>
        <v>0</v>
      </c>
      <c r="I207" s="297">
        <f t="shared" si="50"/>
        <v>300</v>
      </c>
      <c r="J207" s="298">
        <f t="shared" si="50"/>
        <v>0</v>
      </c>
      <c r="K207" s="299">
        <f t="shared" si="50"/>
        <v>0</v>
      </c>
      <c r="L207" s="296">
        <f t="shared" si="50"/>
        <v>300</v>
      </c>
      <c r="M207" s="7">
        <f t="shared" si="43"/>
        <v>1</v>
      </c>
      <c r="N207" s="278"/>
    </row>
    <row r="208" spans="1:14" ht="18.75" customHeight="1">
      <c r="A208" s="23">
        <v>145</v>
      </c>
      <c r="B208" s="293"/>
      <c r="C208" s="294">
        <v>1014</v>
      </c>
      <c r="D208" s="295" t="s">
        <v>209</v>
      </c>
      <c r="E208" s="296">
        <f t="shared" si="50"/>
        <v>4419</v>
      </c>
      <c r="F208" s="297">
        <f t="shared" si="50"/>
        <v>4419</v>
      </c>
      <c r="G208" s="298">
        <f t="shared" si="50"/>
        <v>0</v>
      </c>
      <c r="H208" s="299">
        <f t="shared" si="50"/>
        <v>0</v>
      </c>
      <c r="I208" s="297">
        <f t="shared" si="50"/>
        <v>1878</v>
      </c>
      <c r="J208" s="298">
        <f t="shared" si="50"/>
        <v>0</v>
      </c>
      <c r="K208" s="299">
        <f t="shared" si="50"/>
        <v>0</v>
      </c>
      <c r="L208" s="296">
        <f t="shared" si="50"/>
        <v>1878</v>
      </c>
      <c r="M208" s="7">
        <f t="shared" si="43"/>
        <v>1</v>
      </c>
      <c r="N208" s="278"/>
    </row>
    <row r="209" spans="1:14" ht="18.75" customHeight="1">
      <c r="A209" s="23">
        <v>150</v>
      </c>
      <c r="B209" s="293"/>
      <c r="C209" s="294">
        <v>1015</v>
      </c>
      <c r="D209" s="295" t="s">
        <v>210</v>
      </c>
      <c r="E209" s="296">
        <f t="shared" si="50"/>
        <v>9882</v>
      </c>
      <c r="F209" s="297">
        <f t="shared" si="50"/>
        <v>9882</v>
      </c>
      <c r="G209" s="298">
        <f t="shared" si="50"/>
        <v>0</v>
      </c>
      <c r="H209" s="299">
        <f t="shared" si="50"/>
        <v>0</v>
      </c>
      <c r="I209" s="297">
        <f t="shared" si="50"/>
        <v>7701</v>
      </c>
      <c r="J209" s="298">
        <f t="shared" si="50"/>
        <v>0</v>
      </c>
      <c r="K209" s="299">
        <f t="shared" si="50"/>
        <v>0</v>
      </c>
      <c r="L209" s="296">
        <f t="shared" si="50"/>
        <v>7701</v>
      </c>
      <c r="M209" s="7">
        <f t="shared" si="43"/>
        <v>1</v>
      </c>
      <c r="N209" s="278"/>
    </row>
    <row r="210" spans="1:14" ht="18.75" customHeight="1">
      <c r="A210" s="23">
        <v>155</v>
      </c>
      <c r="B210" s="293"/>
      <c r="C210" s="313">
        <v>1016</v>
      </c>
      <c r="D210" s="314" t="s">
        <v>211</v>
      </c>
      <c r="E210" s="315">
        <f t="shared" si="50"/>
        <v>11334</v>
      </c>
      <c r="F210" s="316">
        <f t="shared" si="50"/>
        <v>11334</v>
      </c>
      <c r="G210" s="317">
        <f t="shared" si="50"/>
        <v>0</v>
      </c>
      <c r="H210" s="318">
        <f t="shared" si="50"/>
        <v>0</v>
      </c>
      <c r="I210" s="316">
        <f t="shared" si="50"/>
        <v>1824</v>
      </c>
      <c r="J210" s="317">
        <f t="shared" si="50"/>
        <v>0</v>
      </c>
      <c r="K210" s="318">
        <f t="shared" si="50"/>
        <v>0</v>
      </c>
      <c r="L210" s="315">
        <f t="shared" si="50"/>
        <v>1824</v>
      </c>
      <c r="M210" s="7">
        <f t="shared" si="43"/>
        <v>1</v>
      </c>
      <c r="N210" s="278"/>
    </row>
    <row r="211" spans="1:14" ht="18.75" customHeight="1">
      <c r="A211" s="23">
        <v>160</v>
      </c>
      <c r="B211" s="279"/>
      <c r="C211" s="319">
        <v>1020</v>
      </c>
      <c r="D211" s="320" t="s">
        <v>212</v>
      </c>
      <c r="E211" s="321">
        <f t="shared" si="50"/>
        <v>57960</v>
      </c>
      <c r="F211" s="322">
        <f t="shared" si="50"/>
        <v>57960</v>
      </c>
      <c r="G211" s="323">
        <f t="shared" si="50"/>
        <v>0</v>
      </c>
      <c r="H211" s="324">
        <f t="shared" si="50"/>
        <v>0</v>
      </c>
      <c r="I211" s="322">
        <f t="shared" si="50"/>
        <v>45252</v>
      </c>
      <c r="J211" s="323">
        <f t="shared" si="50"/>
        <v>0</v>
      </c>
      <c r="K211" s="324">
        <f t="shared" si="50"/>
        <v>0</v>
      </c>
      <c r="L211" s="321">
        <f t="shared" si="50"/>
        <v>45252</v>
      </c>
      <c r="M211" s="7">
        <f t="shared" si="43"/>
        <v>1</v>
      </c>
      <c r="N211" s="278"/>
    </row>
    <row r="212" spans="1:14" ht="18.75" customHeight="1">
      <c r="A212" s="23">
        <v>165</v>
      </c>
      <c r="B212" s="293"/>
      <c r="C212" s="325">
        <v>1030</v>
      </c>
      <c r="D212" s="326" t="s">
        <v>213</v>
      </c>
      <c r="E212" s="327">
        <f t="shared" si="50"/>
        <v>3312</v>
      </c>
      <c r="F212" s="328">
        <f t="shared" si="50"/>
        <v>3312</v>
      </c>
      <c r="G212" s="329">
        <f t="shared" si="50"/>
        <v>0</v>
      </c>
      <c r="H212" s="330">
        <f t="shared" si="50"/>
        <v>0</v>
      </c>
      <c r="I212" s="328">
        <f t="shared" si="50"/>
        <v>0</v>
      </c>
      <c r="J212" s="329">
        <f t="shared" si="50"/>
        <v>0</v>
      </c>
      <c r="K212" s="330">
        <f t="shared" si="50"/>
        <v>0</v>
      </c>
      <c r="L212" s="327">
        <f t="shared" si="50"/>
        <v>0</v>
      </c>
      <c r="M212" s="7">
        <f t="shared" si="43"/>
        <v>1</v>
      </c>
      <c r="N212" s="331"/>
    </row>
    <row r="213" spans="1:14" ht="18.75" customHeight="1">
      <c r="A213" s="23">
        <v>175</v>
      </c>
      <c r="B213" s="293"/>
      <c r="C213" s="319">
        <v>1051</v>
      </c>
      <c r="D213" s="332" t="s">
        <v>214</v>
      </c>
      <c r="E213" s="321">
        <f t="shared" si="50"/>
        <v>1500</v>
      </c>
      <c r="F213" s="322">
        <f t="shared" si="50"/>
        <v>1500</v>
      </c>
      <c r="G213" s="323">
        <f t="shared" si="50"/>
        <v>0</v>
      </c>
      <c r="H213" s="324">
        <f t="shared" si="50"/>
        <v>0</v>
      </c>
      <c r="I213" s="322">
        <f t="shared" si="50"/>
        <v>461</v>
      </c>
      <c r="J213" s="323">
        <f t="shared" si="50"/>
        <v>0</v>
      </c>
      <c r="K213" s="324">
        <f t="shared" si="50"/>
        <v>0</v>
      </c>
      <c r="L213" s="321">
        <f t="shared" si="50"/>
        <v>461</v>
      </c>
      <c r="M213" s="7">
        <f t="shared" si="43"/>
        <v>1</v>
      </c>
      <c r="N213" s="331"/>
    </row>
    <row r="214" spans="1:14" ht="18.75" customHeight="1">
      <c r="A214" s="23">
        <v>180</v>
      </c>
      <c r="B214" s="293"/>
      <c r="C214" s="294">
        <v>1052</v>
      </c>
      <c r="D214" s="295" t="s">
        <v>215</v>
      </c>
      <c r="E214" s="296">
        <f t="shared" si="50"/>
        <v>0</v>
      </c>
      <c r="F214" s="297">
        <f t="shared" si="50"/>
        <v>0</v>
      </c>
      <c r="G214" s="298">
        <f t="shared" si="50"/>
        <v>0</v>
      </c>
      <c r="H214" s="299">
        <f t="shared" si="50"/>
        <v>0</v>
      </c>
      <c r="I214" s="297">
        <f t="shared" si="50"/>
        <v>0</v>
      </c>
      <c r="J214" s="298">
        <f t="shared" si="50"/>
        <v>0</v>
      </c>
      <c r="K214" s="299">
        <f t="shared" si="50"/>
        <v>0</v>
      </c>
      <c r="L214" s="296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185</v>
      </c>
      <c r="B215" s="293"/>
      <c r="C215" s="325">
        <v>1053</v>
      </c>
      <c r="D215" s="326" t="s">
        <v>894</v>
      </c>
      <c r="E215" s="327">
        <f t="shared" ref="E215:L220" si="51">SUMIF($C$603:$C$12309,$C215,E$603:E$12309)</f>
        <v>0</v>
      </c>
      <c r="F215" s="328">
        <f t="shared" si="51"/>
        <v>0</v>
      </c>
      <c r="G215" s="329">
        <f t="shared" si="51"/>
        <v>0</v>
      </c>
      <c r="H215" s="330">
        <f t="shared" si="51"/>
        <v>0</v>
      </c>
      <c r="I215" s="328">
        <f t="shared" si="51"/>
        <v>0</v>
      </c>
      <c r="J215" s="329">
        <f t="shared" si="51"/>
        <v>0</v>
      </c>
      <c r="K215" s="330">
        <f t="shared" si="51"/>
        <v>0</v>
      </c>
      <c r="L215" s="327">
        <f t="shared" si="51"/>
        <v>0</v>
      </c>
      <c r="M215" s="7" t="str">
        <f t="shared" si="43"/>
        <v/>
      </c>
      <c r="N215" s="278"/>
    </row>
    <row r="216" spans="1:14" ht="18.75" customHeight="1">
      <c r="A216" s="23">
        <v>190</v>
      </c>
      <c r="B216" s="293"/>
      <c r="C216" s="319">
        <v>1062</v>
      </c>
      <c r="D216" s="320" t="s">
        <v>216</v>
      </c>
      <c r="E216" s="321">
        <f t="shared" si="51"/>
        <v>600</v>
      </c>
      <c r="F216" s="322">
        <f t="shared" si="51"/>
        <v>600</v>
      </c>
      <c r="G216" s="323">
        <f t="shared" si="51"/>
        <v>0</v>
      </c>
      <c r="H216" s="324">
        <f t="shared" si="51"/>
        <v>0</v>
      </c>
      <c r="I216" s="322">
        <f t="shared" si="51"/>
        <v>444</v>
      </c>
      <c r="J216" s="323">
        <f t="shared" si="51"/>
        <v>0</v>
      </c>
      <c r="K216" s="324">
        <f t="shared" si="51"/>
        <v>0</v>
      </c>
      <c r="L216" s="321">
        <f t="shared" si="51"/>
        <v>444</v>
      </c>
      <c r="M216" s="7">
        <f t="shared" si="43"/>
        <v>1</v>
      </c>
      <c r="N216" s="278"/>
    </row>
    <row r="217" spans="1:14" ht="18.75" customHeight="1">
      <c r="A217" s="23">
        <v>200</v>
      </c>
      <c r="B217" s="293"/>
      <c r="C217" s="325">
        <v>1063</v>
      </c>
      <c r="D217" s="333" t="s">
        <v>820</v>
      </c>
      <c r="E217" s="327">
        <f t="shared" si="51"/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200</v>
      </c>
      <c r="B218" s="293"/>
      <c r="C218" s="334">
        <v>1069</v>
      </c>
      <c r="D218" s="335" t="s">
        <v>217</v>
      </c>
      <c r="E218" s="336">
        <f t="shared" si="51"/>
        <v>0</v>
      </c>
      <c r="F218" s="337">
        <f t="shared" si="51"/>
        <v>0</v>
      </c>
      <c r="G218" s="338">
        <f t="shared" si="51"/>
        <v>0</v>
      </c>
      <c r="H218" s="339">
        <f t="shared" si="51"/>
        <v>0</v>
      </c>
      <c r="I218" s="337">
        <f t="shared" si="51"/>
        <v>0</v>
      </c>
      <c r="J218" s="338">
        <f t="shared" si="51"/>
        <v>0</v>
      </c>
      <c r="K218" s="339">
        <f t="shared" si="51"/>
        <v>0</v>
      </c>
      <c r="L218" s="336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205</v>
      </c>
      <c r="B219" s="279"/>
      <c r="C219" s="319">
        <v>1091</v>
      </c>
      <c r="D219" s="332" t="s">
        <v>931</v>
      </c>
      <c r="E219" s="321">
        <f t="shared" si="51"/>
        <v>0</v>
      </c>
      <c r="F219" s="322">
        <f t="shared" si="51"/>
        <v>0</v>
      </c>
      <c r="G219" s="323">
        <f t="shared" si="51"/>
        <v>0</v>
      </c>
      <c r="H219" s="324">
        <f t="shared" si="51"/>
        <v>0</v>
      </c>
      <c r="I219" s="322">
        <f t="shared" si="51"/>
        <v>0</v>
      </c>
      <c r="J219" s="323">
        <f t="shared" si="51"/>
        <v>0</v>
      </c>
      <c r="K219" s="324">
        <f t="shared" si="51"/>
        <v>0</v>
      </c>
      <c r="L219" s="321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210</v>
      </c>
      <c r="B220" s="293"/>
      <c r="C220" s="294">
        <v>1092</v>
      </c>
      <c r="D220" s="295" t="s">
        <v>312</v>
      </c>
      <c r="E220" s="296">
        <f t="shared" si="51"/>
        <v>0</v>
      </c>
      <c r="F220" s="297">
        <f t="shared" si="51"/>
        <v>0</v>
      </c>
      <c r="G220" s="298">
        <f t="shared" si="51"/>
        <v>0</v>
      </c>
      <c r="H220" s="299">
        <f t="shared" si="51"/>
        <v>0</v>
      </c>
      <c r="I220" s="297">
        <f t="shared" si="51"/>
        <v>0</v>
      </c>
      <c r="J220" s="298">
        <f t="shared" si="51"/>
        <v>0</v>
      </c>
      <c r="K220" s="299">
        <f t="shared" si="51"/>
        <v>0</v>
      </c>
      <c r="L220" s="29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215</v>
      </c>
      <c r="B221" s="293"/>
      <c r="C221" s="286">
        <v>1098</v>
      </c>
      <c r="D221" s="340" t="s">
        <v>218</v>
      </c>
      <c r="E221" s="288">
        <f t="shared" ref="E221:L221" si="52">SUMIF($C$603:$C$12309,$C221,E$603:E$12309)</f>
        <v>0</v>
      </c>
      <c r="F221" s="289">
        <f t="shared" si="52"/>
        <v>0</v>
      </c>
      <c r="G221" s="290">
        <f t="shared" si="52"/>
        <v>0</v>
      </c>
      <c r="H221" s="291">
        <f t="shared" si="52"/>
        <v>0</v>
      </c>
      <c r="I221" s="289">
        <f t="shared" si="52"/>
        <v>0</v>
      </c>
      <c r="J221" s="290">
        <f t="shared" si="52"/>
        <v>0</v>
      </c>
      <c r="K221" s="291">
        <f t="shared" si="52"/>
        <v>0</v>
      </c>
      <c r="L221" s="288">
        <f t="shared" si="52"/>
        <v>0</v>
      </c>
      <c r="M221" s="7" t="str">
        <f t="shared" si="43"/>
        <v/>
      </c>
      <c r="N221" s="278"/>
    </row>
    <row r="222" spans="1:14" s="15" customFormat="1">
      <c r="A222" s="22">
        <v>220</v>
      </c>
      <c r="B222" s="273">
        <v>1900</v>
      </c>
      <c r="C222" s="1784" t="s">
        <v>279</v>
      </c>
      <c r="D222" s="1785"/>
      <c r="E222" s="311">
        <f t="shared" ref="E222:L222" si="53">SUMIF($B$603:$B$12309,$B222,E$603:E$12309)</f>
        <v>1340</v>
      </c>
      <c r="F222" s="275">
        <f t="shared" si="53"/>
        <v>1340</v>
      </c>
      <c r="G222" s="276">
        <f t="shared" si="53"/>
        <v>0</v>
      </c>
      <c r="H222" s="277">
        <f t="shared" si="53"/>
        <v>0</v>
      </c>
      <c r="I222" s="275">
        <f t="shared" si="53"/>
        <v>1038</v>
      </c>
      <c r="J222" s="276">
        <f t="shared" si="53"/>
        <v>0</v>
      </c>
      <c r="K222" s="277">
        <f t="shared" si="53"/>
        <v>0</v>
      </c>
      <c r="L222" s="311">
        <f t="shared" si="53"/>
        <v>1038</v>
      </c>
      <c r="M222" s="7">
        <f t="shared" si="43"/>
        <v>1</v>
      </c>
      <c r="N222" s="278"/>
    </row>
    <row r="223" spans="1:14" ht="18.75" customHeight="1">
      <c r="A223" s="23">
        <v>225</v>
      </c>
      <c r="B223" s="293"/>
      <c r="C223" s="280">
        <v>1901</v>
      </c>
      <c r="D223" s="341" t="s">
        <v>932</v>
      </c>
      <c r="E223" s="282">
        <f t="shared" ref="E223:L225" si="54">SUMIF($C$603:$C$12309,$C223,E$603:E$12309)</f>
        <v>0</v>
      </c>
      <c r="F223" s="283">
        <f t="shared" si="54"/>
        <v>0</v>
      </c>
      <c r="G223" s="284">
        <f t="shared" si="54"/>
        <v>0</v>
      </c>
      <c r="H223" s="285">
        <f t="shared" si="54"/>
        <v>0</v>
      </c>
      <c r="I223" s="283">
        <f t="shared" si="54"/>
        <v>0</v>
      </c>
      <c r="J223" s="284">
        <f t="shared" si="54"/>
        <v>0</v>
      </c>
      <c r="K223" s="285">
        <f t="shared" si="54"/>
        <v>0</v>
      </c>
      <c r="L223" s="282">
        <f t="shared" si="54"/>
        <v>0</v>
      </c>
      <c r="M223" s="7" t="str">
        <f t="shared" si="43"/>
        <v/>
      </c>
      <c r="N223" s="278"/>
    </row>
    <row r="224" spans="1:14" ht="18.75" customHeight="1">
      <c r="A224" s="23">
        <v>230</v>
      </c>
      <c r="B224" s="342"/>
      <c r="C224" s="294">
        <v>1981</v>
      </c>
      <c r="D224" s="343" t="s">
        <v>933</v>
      </c>
      <c r="E224" s="296">
        <f t="shared" si="54"/>
        <v>1340</v>
      </c>
      <c r="F224" s="297">
        <f t="shared" si="54"/>
        <v>1340</v>
      </c>
      <c r="G224" s="298">
        <f t="shared" si="54"/>
        <v>0</v>
      </c>
      <c r="H224" s="299">
        <f t="shared" si="54"/>
        <v>0</v>
      </c>
      <c r="I224" s="297">
        <f t="shared" si="54"/>
        <v>1038</v>
      </c>
      <c r="J224" s="298">
        <f t="shared" si="54"/>
        <v>0</v>
      </c>
      <c r="K224" s="299">
        <f t="shared" si="54"/>
        <v>0</v>
      </c>
      <c r="L224" s="296">
        <f t="shared" si="54"/>
        <v>1038</v>
      </c>
      <c r="M224" s="7">
        <f t="shared" si="43"/>
        <v>1</v>
      </c>
      <c r="N224" s="278"/>
    </row>
    <row r="225" spans="1:14" ht="18.75" customHeight="1">
      <c r="A225" s="23">
        <v>245</v>
      </c>
      <c r="B225" s="293"/>
      <c r="C225" s="286">
        <v>1991</v>
      </c>
      <c r="D225" s="344" t="s">
        <v>934</v>
      </c>
      <c r="E225" s="288">
        <f t="shared" si="54"/>
        <v>0</v>
      </c>
      <c r="F225" s="289">
        <f t="shared" si="54"/>
        <v>0</v>
      </c>
      <c r="G225" s="290">
        <f t="shared" si="54"/>
        <v>0</v>
      </c>
      <c r="H225" s="291">
        <f t="shared" si="54"/>
        <v>0</v>
      </c>
      <c r="I225" s="289">
        <f t="shared" si="54"/>
        <v>0</v>
      </c>
      <c r="J225" s="290">
        <f t="shared" si="54"/>
        <v>0</v>
      </c>
      <c r="K225" s="291">
        <f t="shared" si="54"/>
        <v>0</v>
      </c>
      <c r="L225" s="288">
        <f t="shared" si="54"/>
        <v>0</v>
      </c>
      <c r="M225" s="7" t="str">
        <f t="shared" si="43"/>
        <v/>
      </c>
      <c r="N225" s="278"/>
    </row>
    <row r="226" spans="1:14" s="15" customFormat="1">
      <c r="A226" s="22">
        <v>220</v>
      </c>
      <c r="B226" s="273">
        <v>2100</v>
      </c>
      <c r="C226" s="1784" t="s">
        <v>741</v>
      </c>
      <c r="D226" s="1785"/>
      <c r="E226" s="311">
        <f t="shared" ref="E226:L226" si="55">SUMIF($B$603:$B$12309,$B226,E$603:E$12309)</f>
        <v>0</v>
      </c>
      <c r="F226" s="275">
        <f t="shared" si="55"/>
        <v>0</v>
      </c>
      <c r="G226" s="276">
        <f t="shared" si="55"/>
        <v>0</v>
      </c>
      <c r="H226" s="277">
        <f t="shared" si="55"/>
        <v>0</v>
      </c>
      <c r="I226" s="275">
        <f t="shared" si="55"/>
        <v>0</v>
      </c>
      <c r="J226" s="276">
        <f t="shared" si="55"/>
        <v>0</v>
      </c>
      <c r="K226" s="277">
        <f t="shared" si="55"/>
        <v>0</v>
      </c>
      <c r="L226" s="311">
        <f t="shared" si="55"/>
        <v>0</v>
      </c>
      <c r="M226" s="7" t="str">
        <f t="shared" si="43"/>
        <v/>
      </c>
      <c r="N226" s="278"/>
    </row>
    <row r="227" spans="1:14" ht="18.75" customHeight="1">
      <c r="A227" s="23">
        <v>225</v>
      </c>
      <c r="B227" s="293"/>
      <c r="C227" s="280">
        <v>2110</v>
      </c>
      <c r="D227" s="345" t="s">
        <v>219</v>
      </c>
      <c r="E227" s="282">
        <f t="shared" ref="E227:L231" si="56">SUMIF($C$603:$C$12309,$C227,E$603:E$12309)</f>
        <v>0</v>
      </c>
      <c r="F227" s="283">
        <f t="shared" si="56"/>
        <v>0</v>
      </c>
      <c r="G227" s="284">
        <f t="shared" si="56"/>
        <v>0</v>
      </c>
      <c r="H227" s="285">
        <f t="shared" si="56"/>
        <v>0</v>
      </c>
      <c r="I227" s="283">
        <f t="shared" si="56"/>
        <v>0</v>
      </c>
      <c r="J227" s="284">
        <f t="shared" si="56"/>
        <v>0</v>
      </c>
      <c r="K227" s="285">
        <f t="shared" si="56"/>
        <v>0</v>
      </c>
      <c r="L227" s="282">
        <f t="shared" si="56"/>
        <v>0</v>
      </c>
      <c r="M227" s="7" t="str">
        <f t="shared" si="43"/>
        <v/>
      </c>
      <c r="N227" s="278"/>
    </row>
    <row r="228" spans="1:14" ht="18.75" customHeight="1">
      <c r="A228" s="23">
        <v>230</v>
      </c>
      <c r="B228" s="342"/>
      <c r="C228" s="294">
        <v>2120</v>
      </c>
      <c r="D228" s="301" t="s">
        <v>220</v>
      </c>
      <c r="E228" s="296">
        <f t="shared" si="56"/>
        <v>0</v>
      </c>
      <c r="F228" s="297">
        <f t="shared" si="56"/>
        <v>0</v>
      </c>
      <c r="G228" s="298">
        <f t="shared" si="56"/>
        <v>0</v>
      </c>
      <c r="H228" s="299">
        <f t="shared" si="56"/>
        <v>0</v>
      </c>
      <c r="I228" s="297">
        <f t="shared" si="56"/>
        <v>0</v>
      </c>
      <c r="J228" s="298">
        <f t="shared" si="56"/>
        <v>0</v>
      </c>
      <c r="K228" s="299">
        <f t="shared" si="56"/>
        <v>0</v>
      </c>
      <c r="L228" s="296">
        <f t="shared" si="56"/>
        <v>0</v>
      </c>
      <c r="M228" s="7" t="str">
        <f t="shared" si="43"/>
        <v/>
      </c>
      <c r="N228" s="278"/>
    </row>
    <row r="229" spans="1:14" ht="18.75" customHeight="1">
      <c r="A229" s="23">
        <v>235</v>
      </c>
      <c r="B229" s="342"/>
      <c r="C229" s="294">
        <v>2125</v>
      </c>
      <c r="D229" s="301" t="s">
        <v>221</v>
      </c>
      <c r="E229" s="296">
        <f t="shared" si="56"/>
        <v>0</v>
      </c>
      <c r="F229" s="297">
        <f t="shared" si="56"/>
        <v>0</v>
      </c>
      <c r="G229" s="298">
        <f t="shared" si="56"/>
        <v>0</v>
      </c>
      <c r="H229" s="299">
        <f t="shared" si="56"/>
        <v>0</v>
      </c>
      <c r="I229" s="297">
        <f t="shared" si="56"/>
        <v>0</v>
      </c>
      <c r="J229" s="298">
        <f t="shared" si="56"/>
        <v>0</v>
      </c>
      <c r="K229" s="299">
        <f t="shared" si="56"/>
        <v>0</v>
      </c>
      <c r="L229" s="296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240</v>
      </c>
      <c r="B230" s="292"/>
      <c r="C230" s="294">
        <v>2140</v>
      </c>
      <c r="D230" s="301" t="s">
        <v>222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245</v>
      </c>
      <c r="B231" s="293"/>
      <c r="C231" s="286">
        <v>2190</v>
      </c>
      <c r="D231" s="346" t="s">
        <v>223</v>
      </c>
      <c r="E231" s="288">
        <f t="shared" si="56"/>
        <v>0</v>
      </c>
      <c r="F231" s="289">
        <f t="shared" si="56"/>
        <v>0</v>
      </c>
      <c r="G231" s="290">
        <f t="shared" si="56"/>
        <v>0</v>
      </c>
      <c r="H231" s="291">
        <f t="shared" si="56"/>
        <v>0</v>
      </c>
      <c r="I231" s="289">
        <f t="shared" si="56"/>
        <v>0</v>
      </c>
      <c r="J231" s="290">
        <f t="shared" si="56"/>
        <v>0</v>
      </c>
      <c r="K231" s="291">
        <f t="shared" si="56"/>
        <v>0</v>
      </c>
      <c r="L231" s="288">
        <f t="shared" si="56"/>
        <v>0</v>
      </c>
      <c r="M231" s="7" t="str">
        <f t="shared" si="43"/>
        <v/>
      </c>
      <c r="N231" s="278"/>
    </row>
    <row r="232" spans="1:14" s="15" customFormat="1">
      <c r="A232" s="22">
        <v>250</v>
      </c>
      <c r="B232" s="273">
        <v>2200</v>
      </c>
      <c r="C232" s="1784" t="s">
        <v>224</v>
      </c>
      <c r="D232" s="1785"/>
      <c r="E232" s="311">
        <f t="shared" ref="E232:L232" si="57">SUMIF($B$603:$B$12309,$B232,E$603:E$12309)</f>
        <v>0</v>
      </c>
      <c r="F232" s="275">
        <f t="shared" si="57"/>
        <v>0</v>
      </c>
      <c r="G232" s="276">
        <f t="shared" si="57"/>
        <v>0</v>
      </c>
      <c r="H232" s="277">
        <f t="shared" si="57"/>
        <v>0</v>
      </c>
      <c r="I232" s="275">
        <f t="shared" si="57"/>
        <v>0</v>
      </c>
      <c r="J232" s="276">
        <f t="shared" si="57"/>
        <v>0</v>
      </c>
      <c r="K232" s="277">
        <f t="shared" si="57"/>
        <v>0</v>
      </c>
      <c r="L232" s="311">
        <f t="shared" si="57"/>
        <v>0</v>
      </c>
      <c r="M232" s="7" t="str">
        <f t="shared" si="43"/>
        <v/>
      </c>
      <c r="N232" s="278"/>
    </row>
    <row r="233" spans="1:14" ht="18.75" customHeight="1">
      <c r="A233" s="23">
        <v>255</v>
      </c>
      <c r="B233" s="293"/>
      <c r="C233" s="280">
        <v>2221</v>
      </c>
      <c r="D233" s="281" t="s">
        <v>313</v>
      </c>
      <c r="E233" s="282">
        <f t="shared" ref="E233:L234" si="58">SUMIF($C$603:$C$12309,$C233,E$603:E$12309)</f>
        <v>0</v>
      </c>
      <c r="F233" s="283">
        <f t="shared" si="58"/>
        <v>0</v>
      </c>
      <c r="G233" s="284">
        <f t="shared" si="58"/>
        <v>0</v>
      </c>
      <c r="H233" s="285">
        <f t="shared" si="58"/>
        <v>0</v>
      </c>
      <c r="I233" s="283">
        <f t="shared" si="58"/>
        <v>0</v>
      </c>
      <c r="J233" s="284">
        <f t="shared" si="58"/>
        <v>0</v>
      </c>
      <c r="K233" s="285">
        <f t="shared" si="58"/>
        <v>0</v>
      </c>
      <c r="L233" s="282">
        <f t="shared" si="58"/>
        <v>0</v>
      </c>
      <c r="M233" s="7" t="str">
        <f t="shared" si="43"/>
        <v/>
      </c>
      <c r="N233" s="278"/>
    </row>
    <row r="234" spans="1:14" ht="18.75" customHeight="1">
      <c r="A234" s="23">
        <v>265</v>
      </c>
      <c r="B234" s="293"/>
      <c r="C234" s="286">
        <v>2224</v>
      </c>
      <c r="D234" s="287" t="s">
        <v>225</v>
      </c>
      <c r="E234" s="288">
        <f t="shared" si="58"/>
        <v>0</v>
      </c>
      <c r="F234" s="289">
        <f t="shared" si="58"/>
        <v>0</v>
      </c>
      <c r="G234" s="290">
        <f t="shared" si="58"/>
        <v>0</v>
      </c>
      <c r="H234" s="291">
        <f t="shared" si="58"/>
        <v>0</v>
      </c>
      <c r="I234" s="289">
        <f t="shared" si="58"/>
        <v>0</v>
      </c>
      <c r="J234" s="290">
        <f t="shared" si="58"/>
        <v>0</v>
      </c>
      <c r="K234" s="291">
        <f t="shared" si="58"/>
        <v>0</v>
      </c>
      <c r="L234" s="288">
        <f t="shared" si="58"/>
        <v>0</v>
      </c>
      <c r="M234" s="7" t="str">
        <f t="shared" si="43"/>
        <v/>
      </c>
      <c r="N234" s="278"/>
    </row>
    <row r="235" spans="1:14" s="15" customFormat="1">
      <c r="A235" s="22">
        <v>270</v>
      </c>
      <c r="B235" s="273">
        <v>2500</v>
      </c>
      <c r="C235" s="1784" t="s">
        <v>226</v>
      </c>
      <c r="D235" s="1785"/>
      <c r="E235" s="311">
        <f t="shared" ref="E235:L239" si="59">SUMIF($B$603:$B$12309,$B235,E$603:E$12309)</f>
        <v>0</v>
      </c>
      <c r="F235" s="275">
        <f t="shared" si="59"/>
        <v>0</v>
      </c>
      <c r="G235" s="276">
        <f t="shared" si="59"/>
        <v>0</v>
      </c>
      <c r="H235" s="277">
        <f t="shared" si="59"/>
        <v>0</v>
      </c>
      <c r="I235" s="275">
        <f t="shared" si="59"/>
        <v>0</v>
      </c>
      <c r="J235" s="276">
        <f t="shared" si="59"/>
        <v>0</v>
      </c>
      <c r="K235" s="277">
        <f t="shared" si="59"/>
        <v>0</v>
      </c>
      <c r="L235" s="311">
        <f t="shared" si="59"/>
        <v>0</v>
      </c>
      <c r="M235" s="7" t="str">
        <f t="shared" si="43"/>
        <v/>
      </c>
      <c r="N235" s="278"/>
    </row>
    <row r="236" spans="1:14" s="15" customFormat="1" ht="18.75" customHeight="1">
      <c r="A236" s="22">
        <v>290</v>
      </c>
      <c r="B236" s="273">
        <v>2600</v>
      </c>
      <c r="C236" s="1790" t="s">
        <v>227</v>
      </c>
      <c r="D236" s="1791"/>
      <c r="E236" s="311">
        <f t="shared" si="59"/>
        <v>0</v>
      </c>
      <c r="F236" s="275">
        <f t="shared" si="59"/>
        <v>0</v>
      </c>
      <c r="G236" s="276">
        <f t="shared" si="59"/>
        <v>0</v>
      </c>
      <c r="H236" s="277">
        <f t="shared" si="59"/>
        <v>0</v>
      </c>
      <c r="I236" s="275">
        <f t="shared" si="59"/>
        <v>0</v>
      </c>
      <c r="J236" s="276">
        <f t="shared" si="59"/>
        <v>0</v>
      </c>
      <c r="K236" s="277">
        <f t="shared" si="59"/>
        <v>0</v>
      </c>
      <c r="L236" s="311">
        <f t="shared" si="59"/>
        <v>0</v>
      </c>
      <c r="M236" s="7" t="str">
        <f t="shared" si="43"/>
        <v/>
      </c>
      <c r="N236" s="278"/>
    </row>
    <row r="237" spans="1:14" s="15" customFormat="1" ht="18.75" customHeight="1">
      <c r="A237" s="39">
        <v>320</v>
      </c>
      <c r="B237" s="273">
        <v>2700</v>
      </c>
      <c r="C237" s="1790" t="s">
        <v>228</v>
      </c>
      <c r="D237" s="1791"/>
      <c r="E237" s="311">
        <f t="shared" si="59"/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30" customHeight="1">
      <c r="A238" s="22">
        <v>330</v>
      </c>
      <c r="B238" s="273">
        <v>2800</v>
      </c>
      <c r="C238" s="1790" t="s">
        <v>1686</v>
      </c>
      <c r="D238" s="1791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331"/>
    </row>
    <row r="239" spans="1:14" s="15" customFormat="1" ht="16.5" customHeight="1">
      <c r="A239" s="22">
        <v>350</v>
      </c>
      <c r="B239" s="273">
        <v>2900</v>
      </c>
      <c r="C239" s="1784" t="s">
        <v>229</v>
      </c>
      <c r="D239" s="1785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ht="18.75" customHeight="1">
      <c r="A240" s="23">
        <v>355</v>
      </c>
      <c r="B240" s="347"/>
      <c r="C240" s="280">
        <v>2910</v>
      </c>
      <c r="D240" s="348" t="s">
        <v>2024</v>
      </c>
      <c r="E240" s="282">
        <f t="shared" ref="E240:L247" si="60">SUMIF($C$603:$C$12309,$C240,E$603:E$12309)</f>
        <v>0</v>
      </c>
      <c r="F240" s="283">
        <f t="shared" si="60"/>
        <v>0</v>
      </c>
      <c r="G240" s="284">
        <f t="shared" si="60"/>
        <v>0</v>
      </c>
      <c r="H240" s="285">
        <f t="shared" si="60"/>
        <v>0</v>
      </c>
      <c r="I240" s="283">
        <f t="shared" si="60"/>
        <v>0</v>
      </c>
      <c r="J240" s="284">
        <f t="shared" si="60"/>
        <v>0</v>
      </c>
      <c r="K240" s="285">
        <f t="shared" si="60"/>
        <v>0</v>
      </c>
      <c r="L240" s="282">
        <f t="shared" si="60"/>
        <v>0</v>
      </c>
      <c r="M240" s="7" t="str">
        <f t="shared" si="43"/>
        <v/>
      </c>
      <c r="N240" s="278"/>
    </row>
    <row r="241" spans="1:14" ht="18.75" customHeight="1">
      <c r="A241" s="23">
        <v>355</v>
      </c>
      <c r="B241" s="347"/>
      <c r="C241" s="280">
        <v>2920</v>
      </c>
      <c r="D241" s="348" t="s">
        <v>230</v>
      </c>
      <c r="E241" s="282">
        <f t="shared" si="60"/>
        <v>0</v>
      </c>
      <c r="F241" s="283">
        <f t="shared" si="60"/>
        <v>0</v>
      </c>
      <c r="G241" s="284">
        <f t="shared" si="60"/>
        <v>0</v>
      </c>
      <c r="H241" s="285">
        <f t="shared" si="60"/>
        <v>0</v>
      </c>
      <c r="I241" s="283">
        <f t="shared" si="60"/>
        <v>0</v>
      </c>
      <c r="J241" s="284">
        <f t="shared" si="60"/>
        <v>0</v>
      </c>
      <c r="K241" s="285">
        <f t="shared" si="60"/>
        <v>0</v>
      </c>
      <c r="L241" s="282">
        <f t="shared" si="60"/>
        <v>0</v>
      </c>
      <c r="M241" s="7" t="str">
        <f t="shared" si="43"/>
        <v/>
      </c>
      <c r="N241" s="278"/>
    </row>
    <row r="242" spans="1:14" ht="31.5">
      <c r="A242" s="23">
        <v>375</v>
      </c>
      <c r="B242" s="347"/>
      <c r="C242" s="325">
        <v>2969</v>
      </c>
      <c r="D242" s="349" t="s">
        <v>231</v>
      </c>
      <c r="E242" s="327">
        <f t="shared" si="60"/>
        <v>0</v>
      </c>
      <c r="F242" s="328">
        <f t="shared" si="60"/>
        <v>0</v>
      </c>
      <c r="G242" s="329">
        <f t="shared" si="60"/>
        <v>0</v>
      </c>
      <c r="H242" s="330">
        <f t="shared" si="60"/>
        <v>0</v>
      </c>
      <c r="I242" s="328">
        <f t="shared" si="60"/>
        <v>0</v>
      </c>
      <c r="J242" s="329">
        <f t="shared" si="60"/>
        <v>0</v>
      </c>
      <c r="K242" s="330">
        <f t="shared" si="60"/>
        <v>0</v>
      </c>
      <c r="L242" s="327">
        <f t="shared" si="60"/>
        <v>0</v>
      </c>
      <c r="M242" s="7" t="str">
        <f t="shared" si="43"/>
        <v/>
      </c>
      <c r="N242" s="278"/>
    </row>
    <row r="243" spans="1:14" ht="31.5">
      <c r="A243" s="23">
        <v>380</v>
      </c>
      <c r="B243" s="347"/>
      <c r="C243" s="350">
        <v>2970</v>
      </c>
      <c r="D243" s="351" t="s">
        <v>232</v>
      </c>
      <c r="E243" s="352">
        <f t="shared" si="60"/>
        <v>0</v>
      </c>
      <c r="F243" s="353">
        <f t="shared" si="60"/>
        <v>0</v>
      </c>
      <c r="G243" s="354">
        <f t="shared" si="60"/>
        <v>0</v>
      </c>
      <c r="H243" s="355">
        <f t="shared" si="60"/>
        <v>0</v>
      </c>
      <c r="I243" s="353">
        <f t="shared" si="60"/>
        <v>0</v>
      </c>
      <c r="J243" s="354">
        <f t="shared" si="60"/>
        <v>0</v>
      </c>
      <c r="K243" s="355">
        <f t="shared" si="60"/>
        <v>0</v>
      </c>
      <c r="L243" s="352">
        <f t="shared" si="60"/>
        <v>0</v>
      </c>
      <c r="M243" s="7" t="str">
        <f t="shared" si="43"/>
        <v/>
      </c>
      <c r="N243" s="331"/>
    </row>
    <row r="244" spans="1:14" ht="18.75" customHeight="1">
      <c r="A244" s="23">
        <v>385</v>
      </c>
      <c r="B244" s="347"/>
      <c r="C244" s="334">
        <v>2989</v>
      </c>
      <c r="D244" s="356" t="s">
        <v>233</v>
      </c>
      <c r="E244" s="336">
        <f t="shared" si="60"/>
        <v>0</v>
      </c>
      <c r="F244" s="337">
        <f t="shared" si="60"/>
        <v>0</v>
      </c>
      <c r="G244" s="338">
        <f t="shared" si="60"/>
        <v>0</v>
      </c>
      <c r="H244" s="339">
        <f t="shared" si="60"/>
        <v>0</v>
      </c>
      <c r="I244" s="337">
        <f t="shared" si="60"/>
        <v>0</v>
      </c>
      <c r="J244" s="338">
        <f t="shared" si="60"/>
        <v>0</v>
      </c>
      <c r="K244" s="339">
        <f t="shared" si="60"/>
        <v>0</v>
      </c>
      <c r="L244" s="336">
        <f t="shared" si="60"/>
        <v>0</v>
      </c>
      <c r="M244" s="7" t="str">
        <f t="shared" si="43"/>
        <v/>
      </c>
      <c r="N244" s="278"/>
    </row>
    <row r="245" spans="1:14" ht="31.5" customHeight="1">
      <c r="A245" s="23">
        <v>390</v>
      </c>
      <c r="B245" s="293"/>
      <c r="C245" s="319">
        <v>2990</v>
      </c>
      <c r="D245" s="357" t="s">
        <v>2025</v>
      </c>
      <c r="E245" s="321">
        <f t="shared" si="60"/>
        <v>0</v>
      </c>
      <c r="F245" s="322">
        <f t="shared" si="60"/>
        <v>0</v>
      </c>
      <c r="G245" s="323">
        <f t="shared" si="60"/>
        <v>0</v>
      </c>
      <c r="H245" s="324">
        <f t="shared" si="60"/>
        <v>0</v>
      </c>
      <c r="I245" s="322">
        <f t="shared" si="60"/>
        <v>0</v>
      </c>
      <c r="J245" s="323">
        <f t="shared" si="60"/>
        <v>0</v>
      </c>
      <c r="K245" s="324">
        <f t="shared" si="60"/>
        <v>0</v>
      </c>
      <c r="L245" s="321">
        <f t="shared" si="60"/>
        <v>0</v>
      </c>
      <c r="M245" s="7" t="str">
        <f t="shared" si="43"/>
        <v/>
      </c>
      <c r="N245" s="278"/>
    </row>
    <row r="246" spans="1:14" ht="18.75" customHeight="1">
      <c r="A246" s="23">
        <v>390</v>
      </c>
      <c r="B246" s="293"/>
      <c r="C246" s="319">
        <v>2991</v>
      </c>
      <c r="D246" s="357" t="s">
        <v>234</v>
      </c>
      <c r="E246" s="321">
        <f t="shared" si="60"/>
        <v>0</v>
      </c>
      <c r="F246" s="322">
        <f t="shared" si="60"/>
        <v>0</v>
      </c>
      <c r="G246" s="323">
        <f t="shared" si="60"/>
        <v>0</v>
      </c>
      <c r="H246" s="324">
        <f t="shared" si="60"/>
        <v>0</v>
      </c>
      <c r="I246" s="322">
        <f t="shared" si="60"/>
        <v>0</v>
      </c>
      <c r="J246" s="323">
        <f t="shared" si="60"/>
        <v>0</v>
      </c>
      <c r="K246" s="324">
        <f t="shared" si="60"/>
        <v>0</v>
      </c>
      <c r="L246" s="321">
        <f t="shared" si="60"/>
        <v>0</v>
      </c>
      <c r="M246" s="7" t="str">
        <f t="shared" si="43"/>
        <v/>
      </c>
      <c r="N246" s="278"/>
    </row>
    <row r="247" spans="1:14" ht="18.75" customHeight="1">
      <c r="A247" s="23">
        <v>395</v>
      </c>
      <c r="B247" s="293"/>
      <c r="C247" s="286">
        <v>2992</v>
      </c>
      <c r="D247" s="358" t="s">
        <v>235</v>
      </c>
      <c r="E247" s="288">
        <f t="shared" si="60"/>
        <v>0</v>
      </c>
      <c r="F247" s="289">
        <f t="shared" si="60"/>
        <v>0</v>
      </c>
      <c r="G247" s="290">
        <f t="shared" si="60"/>
        <v>0</v>
      </c>
      <c r="H247" s="291">
        <f t="shared" si="60"/>
        <v>0</v>
      </c>
      <c r="I247" s="289">
        <f t="shared" si="60"/>
        <v>0</v>
      </c>
      <c r="J247" s="290">
        <f t="shared" si="60"/>
        <v>0</v>
      </c>
      <c r="K247" s="291">
        <f t="shared" si="60"/>
        <v>0</v>
      </c>
      <c r="L247" s="288">
        <f t="shared" si="60"/>
        <v>0</v>
      </c>
      <c r="M247" s="7" t="str">
        <f t="shared" si="43"/>
        <v/>
      </c>
      <c r="N247" s="278"/>
    </row>
    <row r="248" spans="1:14" s="15" customFormat="1" ht="18.75" customHeight="1">
      <c r="A248" s="18">
        <v>397</v>
      </c>
      <c r="B248" s="273">
        <v>3300</v>
      </c>
      <c r="C248" s="359" t="s">
        <v>236</v>
      </c>
      <c r="D248" s="686"/>
      <c r="E248" s="311">
        <f t="shared" ref="E248:L248" si="61">SUMIF($B$603:$B$12309,$B248,E$603:E$12309)</f>
        <v>0</v>
      </c>
      <c r="F248" s="275">
        <f t="shared" si="61"/>
        <v>0</v>
      </c>
      <c r="G248" s="276">
        <f t="shared" si="61"/>
        <v>0</v>
      </c>
      <c r="H248" s="277">
        <f t="shared" si="61"/>
        <v>0</v>
      </c>
      <c r="I248" s="275">
        <f t="shared" si="61"/>
        <v>0</v>
      </c>
      <c r="J248" s="276">
        <f t="shared" si="61"/>
        <v>0</v>
      </c>
      <c r="K248" s="277">
        <f t="shared" si="61"/>
        <v>0</v>
      </c>
      <c r="L248" s="311">
        <f t="shared" si="61"/>
        <v>0</v>
      </c>
      <c r="M248" s="7" t="str">
        <f t="shared" si="43"/>
        <v/>
      </c>
      <c r="N248" s="278"/>
    </row>
    <row r="249" spans="1:14" ht="18.75" customHeight="1">
      <c r="A249" s="14">
        <v>398</v>
      </c>
      <c r="B249" s="292"/>
      <c r="C249" s="280">
        <v>3301</v>
      </c>
      <c r="D249" s="360" t="s">
        <v>237</v>
      </c>
      <c r="E249" s="282">
        <f t="shared" ref="E249:L254" si="62">SUMIF($C$603:$C$12309,$C249,E$603:E$12309)</f>
        <v>0</v>
      </c>
      <c r="F249" s="283">
        <f t="shared" si="62"/>
        <v>0</v>
      </c>
      <c r="G249" s="284">
        <f t="shared" si="62"/>
        <v>0</v>
      </c>
      <c r="H249" s="285">
        <f t="shared" si="62"/>
        <v>0</v>
      </c>
      <c r="I249" s="283">
        <f t="shared" si="62"/>
        <v>0</v>
      </c>
      <c r="J249" s="284">
        <f t="shared" si="62"/>
        <v>0</v>
      </c>
      <c r="K249" s="285">
        <f t="shared" si="62"/>
        <v>0</v>
      </c>
      <c r="L249" s="282">
        <f t="shared" si="62"/>
        <v>0</v>
      </c>
      <c r="M249" s="7" t="str">
        <f t="shared" si="43"/>
        <v/>
      </c>
      <c r="N249" s="278"/>
    </row>
    <row r="250" spans="1:14" ht="18.75" customHeight="1">
      <c r="A250" s="14">
        <v>399</v>
      </c>
      <c r="B250" s="292"/>
      <c r="C250" s="294">
        <v>3302</v>
      </c>
      <c r="D250" s="361" t="s">
        <v>734</v>
      </c>
      <c r="E250" s="296">
        <f t="shared" si="62"/>
        <v>0</v>
      </c>
      <c r="F250" s="297">
        <f t="shared" si="62"/>
        <v>0</v>
      </c>
      <c r="G250" s="298">
        <f t="shared" si="62"/>
        <v>0</v>
      </c>
      <c r="H250" s="299">
        <f t="shared" si="62"/>
        <v>0</v>
      </c>
      <c r="I250" s="297">
        <f t="shared" si="62"/>
        <v>0</v>
      </c>
      <c r="J250" s="298">
        <f t="shared" si="62"/>
        <v>0</v>
      </c>
      <c r="K250" s="299">
        <f t="shared" si="62"/>
        <v>0</v>
      </c>
      <c r="L250" s="296">
        <f t="shared" si="62"/>
        <v>0</v>
      </c>
      <c r="M250" s="7" t="str">
        <f t="shared" si="43"/>
        <v/>
      </c>
      <c r="N250" s="278"/>
    </row>
    <row r="251" spans="1:14" ht="18.75" customHeight="1">
      <c r="A251" s="14">
        <v>400</v>
      </c>
      <c r="B251" s="292"/>
      <c r="C251" s="294">
        <v>3303</v>
      </c>
      <c r="D251" s="361" t="s">
        <v>238</v>
      </c>
      <c r="E251" s="296">
        <f t="shared" si="62"/>
        <v>0</v>
      </c>
      <c r="F251" s="297">
        <f t="shared" si="62"/>
        <v>0</v>
      </c>
      <c r="G251" s="298">
        <f t="shared" si="62"/>
        <v>0</v>
      </c>
      <c r="H251" s="299">
        <f t="shared" si="62"/>
        <v>0</v>
      </c>
      <c r="I251" s="297">
        <f t="shared" si="62"/>
        <v>0</v>
      </c>
      <c r="J251" s="298">
        <f t="shared" si="62"/>
        <v>0</v>
      </c>
      <c r="K251" s="299">
        <f t="shared" si="62"/>
        <v>0</v>
      </c>
      <c r="L251" s="296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401</v>
      </c>
      <c r="B252" s="292"/>
      <c r="C252" s="294">
        <v>3304</v>
      </c>
      <c r="D252" s="361" t="s">
        <v>239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402</v>
      </c>
      <c r="B253" s="292"/>
      <c r="C253" s="294">
        <v>3305</v>
      </c>
      <c r="D253" s="361" t="s">
        <v>240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s="15" customFormat="1" ht="31.5" customHeight="1">
      <c r="A254" s="40">
        <v>404</v>
      </c>
      <c r="B254" s="292"/>
      <c r="C254" s="286">
        <v>3306</v>
      </c>
      <c r="D254" s="362" t="s">
        <v>1687</v>
      </c>
      <c r="E254" s="288">
        <f t="shared" si="62"/>
        <v>0</v>
      </c>
      <c r="F254" s="289">
        <f t="shared" si="62"/>
        <v>0</v>
      </c>
      <c r="G254" s="290">
        <f t="shared" si="62"/>
        <v>0</v>
      </c>
      <c r="H254" s="291">
        <f t="shared" si="62"/>
        <v>0</v>
      </c>
      <c r="I254" s="289">
        <f t="shared" si="62"/>
        <v>0</v>
      </c>
      <c r="J254" s="290">
        <f t="shared" si="62"/>
        <v>0</v>
      </c>
      <c r="K254" s="291">
        <f t="shared" si="62"/>
        <v>0</v>
      </c>
      <c r="L254" s="288">
        <f t="shared" si="62"/>
        <v>0</v>
      </c>
      <c r="M254" s="7" t="str">
        <f t="shared" ref="M254:M300" si="63">(IF($E254&lt;&gt;0,$M$2,IF($L254&lt;&gt;0,$M$2,"")))</f>
        <v/>
      </c>
      <c r="N254" s="278"/>
    </row>
    <row r="255" spans="1:14" s="15" customFormat="1">
      <c r="A255" s="40">
        <v>404</v>
      </c>
      <c r="B255" s="273">
        <v>3900</v>
      </c>
      <c r="C255" s="1784" t="s">
        <v>241</v>
      </c>
      <c r="D255" s="1785"/>
      <c r="E255" s="311">
        <f t="shared" ref="E255:L258" si="64">SUMIF($B$603:$B$12309,$B255,E$603:E$12309)</f>
        <v>0</v>
      </c>
      <c r="F255" s="275">
        <f t="shared" si="64"/>
        <v>0</v>
      </c>
      <c r="G255" s="276">
        <f t="shared" si="64"/>
        <v>0</v>
      </c>
      <c r="H255" s="277">
        <f t="shared" si="64"/>
        <v>0</v>
      </c>
      <c r="I255" s="275">
        <f t="shared" si="64"/>
        <v>0</v>
      </c>
      <c r="J255" s="276">
        <f t="shared" si="64"/>
        <v>0</v>
      </c>
      <c r="K255" s="277">
        <f t="shared" si="64"/>
        <v>0</v>
      </c>
      <c r="L255" s="311">
        <f t="shared" si="64"/>
        <v>0</v>
      </c>
      <c r="M255" s="7" t="str">
        <f t="shared" si="63"/>
        <v/>
      </c>
      <c r="N255" s="278"/>
    </row>
    <row r="256" spans="1:14" s="15" customFormat="1">
      <c r="A256" s="22">
        <v>440</v>
      </c>
      <c r="B256" s="273">
        <v>4000</v>
      </c>
      <c r="C256" s="1784" t="s">
        <v>242</v>
      </c>
      <c r="D256" s="1785"/>
      <c r="E256" s="311">
        <f t="shared" si="64"/>
        <v>0</v>
      </c>
      <c r="F256" s="275">
        <f t="shared" si="64"/>
        <v>0</v>
      </c>
      <c r="G256" s="276">
        <f t="shared" si="64"/>
        <v>0</v>
      </c>
      <c r="H256" s="277">
        <f t="shared" si="64"/>
        <v>0</v>
      </c>
      <c r="I256" s="275">
        <f t="shared" si="64"/>
        <v>0</v>
      </c>
      <c r="J256" s="276">
        <f t="shared" si="64"/>
        <v>0</v>
      </c>
      <c r="K256" s="277">
        <f t="shared" si="64"/>
        <v>0</v>
      </c>
      <c r="L256" s="311">
        <f t="shared" si="64"/>
        <v>0</v>
      </c>
      <c r="M256" s="7" t="str">
        <f t="shared" si="63"/>
        <v/>
      </c>
      <c r="N256" s="278"/>
    </row>
    <row r="257" spans="1:14" s="15" customFormat="1">
      <c r="A257" s="22">
        <v>450</v>
      </c>
      <c r="B257" s="273">
        <v>4100</v>
      </c>
      <c r="C257" s="1784" t="s">
        <v>243</v>
      </c>
      <c r="D257" s="1785"/>
      <c r="E257" s="311">
        <f t="shared" si="64"/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495</v>
      </c>
      <c r="B258" s="273">
        <v>4200</v>
      </c>
      <c r="C258" s="1784" t="s">
        <v>244</v>
      </c>
      <c r="D258" s="1785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ht="18.75" customHeight="1">
      <c r="A259" s="23">
        <v>500</v>
      </c>
      <c r="B259" s="363"/>
      <c r="C259" s="280">
        <v>4201</v>
      </c>
      <c r="D259" s="281" t="s">
        <v>245</v>
      </c>
      <c r="E259" s="282">
        <f t="shared" ref="E259:L264" si="65">SUMIF($C$603:$C$12309,$C259,E$603:E$12309)</f>
        <v>0</v>
      </c>
      <c r="F259" s="283">
        <f t="shared" si="65"/>
        <v>0</v>
      </c>
      <c r="G259" s="284">
        <f t="shared" si="65"/>
        <v>0</v>
      </c>
      <c r="H259" s="285">
        <f t="shared" si="65"/>
        <v>0</v>
      </c>
      <c r="I259" s="283">
        <f t="shared" si="65"/>
        <v>0</v>
      </c>
      <c r="J259" s="284">
        <f t="shared" si="65"/>
        <v>0</v>
      </c>
      <c r="K259" s="285">
        <f t="shared" si="65"/>
        <v>0</v>
      </c>
      <c r="L259" s="282">
        <f t="shared" si="65"/>
        <v>0</v>
      </c>
      <c r="M259" s="7" t="str">
        <f t="shared" si="63"/>
        <v/>
      </c>
      <c r="N259" s="278"/>
    </row>
    <row r="260" spans="1:14" ht="18.75" customHeight="1">
      <c r="A260" s="23">
        <v>505</v>
      </c>
      <c r="B260" s="363"/>
      <c r="C260" s="294">
        <v>4202</v>
      </c>
      <c r="D260" s="364" t="s">
        <v>246</v>
      </c>
      <c r="E260" s="296">
        <f t="shared" si="65"/>
        <v>0</v>
      </c>
      <c r="F260" s="297">
        <f t="shared" si="65"/>
        <v>0</v>
      </c>
      <c r="G260" s="298">
        <f t="shared" si="65"/>
        <v>0</v>
      </c>
      <c r="H260" s="299">
        <f t="shared" si="65"/>
        <v>0</v>
      </c>
      <c r="I260" s="297">
        <f t="shared" si="65"/>
        <v>0</v>
      </c>
      <c r="J260" s="298">
        <f t="shared" si="65"/>
        <v>0</v>
      </c>
      <c r="K260" s="299">
        <f t="shared" si="65"/>
        <v>0</v>
      </c>
      <c r="L260" s="296">
        <f t="shared" si="65"/>
        <v>0</v>
      </c>
      <c r="M260" s="7" t="str">
        <f t="shared" si="63"/>
        <v/>
      </c>
      <c r="N260" s="278"/>
    </row>
    <row r="261" spans="1:14" ht="18.75" customHeight="1">
      <c r="A261" s="23">
        <v>510</v>
      </c>
      <c r="B261" s="363"/>
      <c r="C261" s="294">
        <v>4214</v>
      </c>
      <c r="D261" s="364" t="s">
        <v>247</v>
      </c>
      <c r="E261" s="296">
        <f t="shared" si="65"/>
        <v>0</v>
      </c>
      <c r="F261" s="297">
        <f t="shared" si="65"/>
        <v>0</v>
      </c>
      <c r="G261" s="298">
        <f t="shared" si="65"/>
        <v>0</v>
      </c>
      <c r="H261" s="299">
        <f t="shared" si="65"/>
        <v>0</v>
      </c>
      <c r="I261" s="297">
        <f t="shared" si="65"/>
        <v>0</v>
      </c>
      <c r="J261" s="298">
        <f t="shared" si="65"/>
        <v>0</v>
      </c>
      <c r="K261" s="299">
        <f t="shared" si="65"/>
        <v>0</v>
      </c>
      <c r="L261" s="296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515</v>
      </c>
      <c r="B262" s="363"/>
      <c r="C262" s="294">
        <v>4217</v>
      </c>
      <c r="D262" s="364" t="s">
        <v>248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520</v>
      </c>
      <c r="B263" s="363"/>
      <c r="C263" s="294">
        <v>4218</v>
      </c>
      <c r="D263" s="295" t="s">
        <v>249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525</v>
      </c>
      <c r="B264" s="363"/>
      <c r="C264" s="286">
        <v>4219</v>
      </c>
      <c r="D264" s="344" t="s">
        <v>250</v>
      </c>
      <c r="E264" s="288">
        <f t="shared" si="65"/>
        <v>0</v>
      </c>
      <c r="F264" s="289">
        <f t="shared" si="65"/>
        <v>0</v>
      </c>
      <c r="G264" s="290">
        <f t="shared" si="65"/>
        <v>0</v>
      </c>
      <c r="H264" s="291">
        <f t="shared" si="65"/>
        <v>0</v>
      </c>
      <c r="I264" s="289">
        <f t="shared" si="65"/>
        <v>0</v>
      </c>
      <c r="J264" s="290">
        <f t="shared" si="65"/>
        <v>0</v>
      </c>
      <c r="K264" s="291">
        <f t="shared" si="65"/>
        <v>0</v>
      </c>
      <c r="L264" s="288">
        <f t="shared" si="65"/>
        <v>0</v>
      </c>
      <c r="M264" s="7" t="str">
        <f t="shared" si="63"/>
        <v/>
      </c>
      <c r="N264" s="278"/>
    </row>
    <row r="265" spans="1:14" s="15" customFormat="1">
      <c r="A265" s="22">
        <v>635</v>
      </c>
      <c r="B265" s="273">
        <v>4300</v>
      </c>
      <c r="C265" s="1784" t="s">
        <v>1691</v>
      </c>
      <c r="D265" s="1785"/>
      <c r="E265" s="311">
        <f t="shared" ref="E265:L265" si="66">SUMIF($B$603:$B$12309,$B265,E$603:E$12309)</f>
        <v>0</v>
      </c>
      <c r="F265" s="275">
        <f t="shared" si="66"/>
        <v>0</v>
      </c>
      <c r="G265" s="276">
        <f t="shared" si="66"/>
        <v>0</v>
      </c>
      <c r="H265" s="277">
        <f t="shared" si="66"/>
        <v>0</v>
      </c>
      <c r="I265" s="275">
        <f t="shared" si="66"/>
        <v>0</v>
      </c>
      <c r="J265" s="276">
        <f t="shared" si="66"/>
        <v>0</v>
      </c>
      <c r="K265" s="277">
        <f t="shared" si="66"/>
        <v>0</v>
      </c>
      <c r="L265" s="311">
        <f t="shared" si="66"/>
        <v>0</v>
      </c>
      <c r="M265" s="7" t="str">
        <f t="shared" si="63"/>
        <v/>
      </c>
      <c r="N265" s="278"/>
    </row>
    <row r="266" spans="1:14" ht="18.75" customHeight="1">
      <c r="A266" s="23">
        <v>640</v>
      </c>
      <c r="B266" s="363"/>
      <c r="C266" s="280">
        <v>4301</v>
      </c>
      <c r="D266" s="312" t="s">
        <v>251</v>
      </c>
      <c r="E266" s="282">
        <f t="shared" ref="E266:L268" si="67">SUMIF($C$603:$C$12309,$C266,E$603:E$12309)</f>
        <v>0</v>
      </c>
      <c r="F266" s="283">
        <f t="shared" si="67"/>
        <v>0</v>
      </c>
      <c r="G266" s="284">
        <f t="shared" si="67"/>
        <v>0</v>
      </c>
      <c r="H266" s="285">
        <f t="shared" si="67"/>
        <v>0</v>
      </c>
      <c r="I266" s="283">
        <f t="shared" si="67"/>
        <v>0</v>
      </c>
      <c r="J266" s="284">
        <f t="shared" si="67"/>
        <v>0</v>
      </c>
      <c r="K266" s="285">
        <f t="shared" si="67"/>
        <v>0</v>
      </c>
      <c r="L266" s="282">
        <f t="shared" si="67"/>
        <v>0</v>
      </c>
      <c r="M266" s="7" t="str">
        <f t="shared" si="63"/>
        <v/>
      </c>
      <c r="N266" s="278"/>
    </row>
    <row r="267" spans="1:14" ht="18.75" customHeight="1">
      <c r="A267" s="23">
        <v>645</v>
      </c>
      <c r="B267" s="363"/>
      <c r="C267" s="294">
        <v>4302</v>
      </c>
      <c r="D267" s="364" t="s">
        <v>252</v>
      </c>
      <c r="E267" s="296">
        <f t="shared" si="67"/>
        <v>0</v>
      </c>
      <c r="F267" s="297">
        <f t="shared" si="67"/>
        <v>0</v>
      </c>
      <c r="G267" s="298">
        <f t="shared" si="67"/>
        <v>0</v>
      </c>
      <c r="H267" s="299">
        <f t="shared" si="67"/>
        <v>0</v>
      </c>
      <c r="I267" s="297">
        <f t="shared" si="67"/>
        <v>0</v>
      </c>
      <c r="J267" s="298">
        <f t="shared" si="67"/>
        <v>0</v>
      </c>
      <c r="K267" s="299">
        <f t="shared" si="67"/>
        <v>0</v>
      </c>
      <c r="L267" s="296">
        <f t="shared" si="67"/>
        <v>0</v>
      </c>
      <c r="M267" s="7" t="str">
        <f t="shared" si="63"/>
        <v/>
      </c>
      <c r="N267" s="278"/>
    </row>
    <row r="268" spans="1:14" ht="18.75" customHeight="1">
      <c r="A268" s="23">
        <v>650</v>
      </c>
      <c r="B268" s="363"/>
      <c r="C268" s="286">
        <v>4309</v>
      </c>
      <c r="D268" s="302" t="s">
        <v>253</v>
      </c>
      <c r="E268" s="288">
        <f t="shared" si="67"/>
        <v>0</v>
      </c>
      <c r="F268" s="289">
        <f t="shared" si="67"/>
        <v>0</v>
      </c>
      <c r="G268" s="290">
        <f t="shared" si="67"/>
        <v>0</v>
      </c>
      <c r="H268" s="291">
        <f t="shared" si="67"/>
        <v>0</v>
      </c>
      <c r="I268" s="289">
        <f t="shared" si="67"/>
        <v>0</v>
      </c>
      <c r="J268" s="290">
        <f t="shared" si="67"/>
        <v>0</v>
      </c>
      <c r="K268" s="291">
        <f t="shared" si="67"/>
        <v>0</v>
      </c>
      <c r="L268" s="288">
        <f t="shared" si="67"/>
        <v>0</v>
      </c>
      <c r="M268" s="7" t="str">
        <f t="shared" si="63"/>
        <v/>
      </c>
      <c r="N268" s="278"/>
    </row>
    <row r="269" spans="1:14" s="15" customFormat="1">
      <c r="A269" s="22">
        <v>655</v>
      </c>
      <c r="B269" s="273">
        <v>4400</v>
      </c>
      <c r="C269" s="1784" t="s">
        <v>1688</v>
      </c>
      <c r="D269" s="1785"/>
      <c r="E269" s="311">
        <f t="shared" ref="E269:L272" si="68">SUMIF($B$603:$B$12309,$B269,E$603:E$12309)</f>
        <v>0</v>
      </c>
      <c r="F269" s="275">
        <f t="shared" si="68"/>
        <v>0</v>
      </c>
      <c r="G269" s="276">
        <f t="shared" si="68"/>
        <v>0</v>
      </c>
      <c r="H269" s="277">
        <f t="shared" si="68"/>
        <v>0</v>
      </c>
      <c r="I269" s="275">
        <f t="shared" si="68"/>
        <v>0</v>
      </c>
      <c r="J269" s="276">
        <f t="shared" si="68"/>
        <v>0</v>
      </c>
      <c r="K269" s="277">
        <f t="shared" si="68"/>
        <v>0</v>
      </c>
      <c r="L269" s="311">
        <f t="shared" si="68"/>
        <v>0</v>
      </c>
      <c r="M269" s="7" t="str">
        <f t="shared" si="63"/>
        <v/>
      </c>
      <c r="N269" s="278"/>
    </row>
    <row r="270" spans="1:14" s="15" customFormat="1">
      <c r="A270" s="22">
        <v>665</v>
      </c>
      <c r="B270" s="273">
        <v>4500</v>
      </c>
      <c r="C270" s="1784" t="s">
        <v>1689</v>
      </c>
      <c r="D270" s="1785"/>
      <c r="E270" s="311">
        <f t="shared" si="68"/>
        <v>0</v>
      </c>
      <c r="F270" s="275">
        <f t="shared" si="68"/>
        <v>0</v>
      </c>
      <c r="G270" s="276">
        <f t="shared" si="68"/>
        <v>0</v>
      </c>
      <c r="H270" s="277">
        <f t="shared" si="68"/>
        <v>0</v>
      </c>
      <c r="I270" s="275">
        <f t="shared" si="68"/>
        <v>0</v>
      </c>
      <c r="J270" s="276">
        <f t="shared" si="68"/>
        <v>0</v>
      </c>
      <c r="K270" s="277">
        <f t="shared" si="68"/>
        <v>0</v>
      </c>
      <c r="L270" s="311">
        <f t="shared" si="68"/>
        <v>0</v>
      </c>
      <c r="M270" s="7" t="str">
        <f t="shared" si="63"/>
        <v/>
      </c>
      <c r="N270" s="278"/>
    </row>
    <row r="271" spans="1:14" s="15" customFormat="1" ht="18.75" customHeight="1">
      <c r="A271" s="22">
        <v>675</v>
      </c>
      <c r="B271" s="273">
        <v>4600</v>
      </c>
      <c r="C271" s="1790" t="s">
        <v>254</v>
      </c>
      <c r="D271" s="1791"/>
      <c r="E271" s="311">
        <f t="shared" si="68"/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331"/>
    </row>
    <row r="272" spans="1:14" s="15" customFormat="1">
      <c r="A272" s="22">
        <v>685</v>
      </c>
      <c r="B272" s="273">
        <v>4900</v>
      </c>
      <c r="C272" s="1784" t="s">
        <v>280</v>
      </c>
      <c r="D272" s="1785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331"/>
    </row>
    <row r="273" spans="1:14" ht="18.75" customHeight="1">
      <c r="A273" s="23">
        <v>690</v>
      </c>
      <c r="B273" s="363"/>
      <c r="C273" s="280">
        <v>4901</v>
      </c>
      <c r="D273" s="365" t="s">
        <v>281</v>
      </c>
      <c r="E273" s="282">
        <f t="shared" ref="E273:L274" si="69">SUMIF($C$603:$C$12309,$C273,E$603:E$12309)</f>
        <v>0</v>
      </c>
      <c r="F273" s="283">
        <f t="shared" si="69"/>
        <v>0</v>
      </c>
      <c r="G273" s="284">
        <f t="shared" si="69"/>
        <v>0</v>
      </c>
      <c r="H273" s="285">
        <f t="shared" si="69"/>
        <v>0</v>
      </c>
      <c r="I273" s="283">
        <f t="shared" si="69"/>
        <v>0</v>
      </c>
      <c r="J273" s="284">
        <f t="shared" si="69"/>
        <v>0</v>
      </c>
      <c r="K273" s="285">
        <f t="shared" si="69"/>
        <v>0</v>
      </c>
      <c r="L273" s="282">
        <f t="shared" si="69"/>
        <v>0</v>
      </c>
      <c r="M273" s="7" t="str">
        <f t="shared" si="63"/>
        <v/>
      </c>
      <c r="N273" s="331"/>
    </row>
    <row r="274" spans="1:14" ht="18.75" customHeight="1">
      <c r="A274" s="23">
        <v>695</v>
      </c>
      <c r="B274" s="363"/>
      <c r="C274" s="286">
        <v>4902</v>
      </c>
      <c r="D274" s="302" t="s">
        <v>282</v>
      </c>
      <c r="E274" s="288">
        <f t="shared" si="69"/>
        <v>0</v>
      </c>
      <c r="F274" s="289">
        <f t="shared" si="69"/>
        <v>0</v>
      </c>
      <c r="G274" s="290">
        <f t="shared" si="69"/>
        <v>0</v>
      </c>
      <c r="H274" s="291">
        <f t="shared" si="69"/>
        <v>0</v>
      </c>
      <c r="I274" s="289">
        <f t="shared" si="69"/>
        <v>0</v>
      </c>
      <c r="J274" s="290">
        <f t="shared" si="69"/>
        <v>0</v>
      </c>
      <c r="K274" s="291">
        <f t="shared" si="69"/>
        <v>0</v>
      </c>
      <c r="L274" s="288">
        <f t="shared" si="69"/>
        <v>0</v>
      </c>
      <c r="M274" s="7" t="str">
        <f t="shared" si="63"/>
        <v/>
      </c>
      <c r="N274" s="278"/>
    </row>
    <row r="275" spans="1:14" s="41" customFormat="1">
      <c r="A275" s="22">
        <v>700</v>
      </c>
      <c r="B275" s="366">
        <v>5100</v>
      </c>
      <c r="C275" s="1788" t="s">
        <v>255</v>
      </c>
      <c r="D275" s="1789"/>
      <c r="E275" s="311">
        <f t="shared" ref="E275:L276" si="70">SUMIF($B$603:$B$12309,$B275,E$603:E$12309)</f>
        <v>0</v>
      </c>
      <c r="F275" s="275">
        <f t="shared" si="70"/>
        <v>0</v>
      </c>
      <c r="G275" s="276">
        <f t="shared" si="70"/>
        <v>0</v>
      </c>
      <c r="H275" s="277">
        <f t="shared" si="70"/>
        <v>0</v>
      </c>
      <c r="I275" s="275">
        <f t="shared" si="70"/>
        <v>0</v>
      </c>
      <c r="J275" s="276">
        <f t="shared" si="70"/>
        <v>0</v>
      </c>
      <c r="K275" s="277">
        <f t="shared" si="70"/>
        <v>0</v>
      </c>
      <c r="L275" s="311">
        <f t="shared" si="70"/>
        <v>0</v>
      </c>
      <c r="M275" s="7" t="str">
        <f t="shared" si="63"/>
        <v/>
      </c>
      <c r="N275" s="278"/>
    </row>
    <row r="276" spans="1:14" s="41" customFormat="1">
      <c r="A276" s="22">
        <v>710</v>
      </c>
      <c r="B276" s="366">
        <v>5200</v>
      </c>
      <c r="C276" s="1788" t="s">
        <v>256</v>
      </c>
      <c r="D276" s="1789"/>
      <c r="E276" s="311">
        <f t="shared" si="70"/>
        <v>0</v>
      </c>
      <c r="F276" s="275">
        <f t="shared" si="70"/>
        <v>0</v>
      </c>
      <c r="G276" s="276">
        <f t="shared" si="70"/>
        <v>0</v>
      </c>
      <c r="H276" s="277">
        <f t="shared" si="70"/>
        <v>0</v>
      </c>
      <c r="I276" s="275">
        <f t="shared" si="70"/>
        <v>0</v>
      </c>
      <c r="J276" s="276">
        <f t="shared" si="70"/>
        <v>0</v>
      </c>
      <c r="K276" s="277">
        <f t="shared" si="70"/>
        <v>0</v>
      </c>
      <c r="L276" s="311">
        <f t="shared" si="70"/>
        <v>0</v>
      </c>
      <c r="M276" s="7" t="str">
        <f t="shared" si="63"/>
        <v/>
      </c>
      <c r="N276" s="278"/>
    </row>
    <row r="277" spans="1:14" s="42" customFormat="1" ht="18.75" customHeight="1">
      <c r="A277" s="23">
        <v>715</v>
      </c>
      <c r="B277" s="367"/>
      <c r="C277" s="368">
        <v>5201</v>
      </c>
      <c r="D277" s="369" t="s">
        <v>257</v>
      </c>
      <c r="E277" s="282">
        <f t="shared" ref="E277:L283" si="71">SUMIF($C$603:$C$12309,$C277,E$603:E$12309)</f>
        <v>0</v>
      </c>
      <c r="F277" s="283">
        <f t="shared" si="71"/>
        <v>0</v>
      </c>
      <c r="G277" s="284">
        <f t="shared" si="71"/>
        <v>0</v>
      </c>
      <c r="H277" s="285">
        <f t="shared" si="71"/>
        <v>0</v>
      </c>
      <c r="I277" s="283">
        <f t="shared" si="71"/>
        <v>0</v>
      </c>
      <c r="J277" s="284">
        <f t="shared" si="71"/>
        <v>0</v>
      </c>
      <c r="K277" s="285">
        <f t="shared" si="71"/>
        <v>0</v>
      </c>
      <c r="L277" s="282">
        <f t="shared" si="71"/>
        <v>0</v>
      </c>
      <c r="M277" s="7" t="str">
        <f t="shared" si="63"/>
        <v/>
      </c>
      <c r="N277" s="278"/>
    </row>
    <row r="278" spans="1:14" s="42" customFormat="1" ht="18.75" customHeight="1">
      <c r="A278" s="23">
        <v>720</v>
      </c>
      <c r="B278" s="367"/>
      <c r="C278" s="370">
        <v>5202</v>
      </c>
      <c r="D278" s="371" t="s">
        <v>258</v>
      </c>
      <c r="E278" s="296">
        <f t="shared" si="71"/>
        <v>0</v>
      </c>
      <c r="F278" s="297">
        <f t="shared" si="71"/>
        <v>0</v>
      </c>
      <c r="G278" s="298">
        <f t="shared" si="71"/>
        <v>0</v>
      </c>
      <c r="H278" s="299">
        <f t="shared" si="71"/>
        <v>0</v>
      </c>
      <c r="I278" s="297">
        <f t="shared" si="71"/>
        <v>0</v>
      </c>
      <c r="J278" s="298">
        <f t="shared" si="71"/>
        <v>0</v>
      </c>
      <c r="K278" s="299">
        <f t="shared" si="71"/>
        <v>0</v>
      </c>
      <c r="L278" s="296">
        <f t="shared" si="71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725</v>
      </c>
      <c r="B279" s="367"/>
      <c r="C279" s="370">
        <v>5203</v>
      </c>
      <c r="D279" s="371" t="s">
        <v>637</v>
      </c>
      <c r="E279" s="296">
        <f t="shared" si="71"/>
        <v>0</v>
      </c>
      <c r="F279" s="297">
        <f t="shared" si="71"/>
        <v>0</v>
      </c>
      <c r="G279" s="298">
        <f t="shared" si="71"/>
        <v>0</v>
      </c>
      <c r="H279" s="299">
        <f t="shared" si="71"/>
        <v>0</v>
      </c>
      <c r="I279" s="297">
        <f t="shared" si="71"/>
        <v>0</v>
      </c>
      <c r="J279" s="298">
        <f t="shared" si="71"/>
        <v>0</v>
      </c>
      <c r="K279" s="299">
        <f t="shared" si="71"/>
        <v>0</v>
      </c>
      <c r="L279" s="296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730</v>
      </c>
      <c r="B280" s="367"/>
      <c r="C280" s="370">
        <v>5204</v>
      </c>
      <c r="D280" s="371" t="s">
        <v>638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735</v>
      </c>
      <c r="B281" s="367"/>
      <c r="C281" s="370">
        <v>5205</v>
      </c>
      <c r="D281" s="371" t="s">
        <v>639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740</v>
      </c>
      <c r="B282" s="367"/>
      <c r="C282" s="370">
        <v>5206</v>
      </c>
      <c r="D282" s="371" t="s">
        <v>640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745</v>
      </c>
      <c r="B283" s="367"/>
      <c r="C283" s="372">
        <v>5219</v>
      </c>
      <c r="D283" s="373" t="s">
        <v>641</v>
      </c>
      <c r="E283" s="288">
        <f t="shared" si="71"/>
        <v>0</v>
      </c>
      <c r="F283" s="289">
        <f t="shared" si="71"/>
        <v>0</v>
      </c>
      <c r="G283" s="290">
        <f t="shared" si="71"/>
        <v>0</v>
      </c>
      <c r="H283" s="291">
        <f t="shared" si="71"/>
        <v>0</v>
      </c>
      <c r="I283" s="289">
        <f t="shared" si="71"/>
        <v>0</v>
      </c>
      <c r="J283" s="290">
        <f t="shared" si="71"/>
        <v>0</v>
      </c>
      <c r="K283" s="291">
        <f t="shared" si="71"/>
        <v>0</v>
      </c>
      <c r="L283" s="288">
        <f t="shared" si="71"/>
        <v>0</v>
      </c>
      <c r="M283" s="7" t="str">
        <f t="shared" si="63"/>
        <v/>
      </c>
      <c r="N283" s="278"/>
    </row>
    <row r="284" spans="1:14" s="41" customFormat="1">
      <c r="A284" s="22">
        <v>750</v>
      </c>
      <c r="B284" s="366">
        <v>5300</v>
      </c>
      <c r="C284" s="1788" t="s">
        <v>642</v>
      </c>
      <c r="D284" s="1789"/>
      <c r="E284" s="311">
        <f t="shared" ref="E284:L284" si="72">SUMIF($B$603:$B$12309,$B284,E$603:E$12309)</f>
        <v>0</v>
      </c>
      <c r="F284" s="275">
        <f t="shared" si="72"/>
        <v>0</v>
      </c>
      <c r="G284" s="276">
        <f t="shared" si="72"/>
        <v>0</v>
      </c>
      <c r="H284" s="277">
        <f t="shared" si="72"/>
        <v>0</v>
      </c>
      <c r="I284" s="275">
        <f t="shared" si="72"/>
        <v>0</v>
      </c>
      <c r="J284" s="276">
        <f t="shared" si="72"/>
        <v>0</v>
      </c>
      <c r="K284" s="277">
        <f t="shared" si="72"/>
        <v>0</v>
      </c>
      <c r="L284" s="311">
        <f t="shared" si="72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755</v>
      </c>
      <c r="B285" s="367"/>
      <c r="C285" s="368">
        <v>5301</v>
      </c>
      <c r="D285" s="369" t="s">
        <v>314</v>
      </c>
      <c r="E285" s="282">
        <f t="shared" ref="E285:L286" si="73">SUMIF($C$603:$C$12309,$C285,E$603:E$12309)</f>
        <v>0</v>
      </c>
      <c r="F285" s="283">
        <f t="shared" si="73"/>
        <v>0</v>
      </c>
      <c r="G285" s="284">
        <f t="shared" si="73"/>
        <v>0</v>
      </c>
      <c r="H285" s="285">
        <f t="shared" si="73"/>
        <v>0</v>
      </c>
      <c r="I285" s="283">
        <f t="shared" si="73"/>
        <v>0</v>
      </c>
      <c r="J285" s="284">
        <f t="shared" si="73"/>
        <v>0</v>
      </c>
      <c r="K285" s="285">
        <f t="shared" si="73"/>
        <v>0</v>
      </c>
      <c r="L285" s="282">
        <f t="shared" si="73"/>
        <v>0</v>
      </c>
      <c r="M285" s="7" t="str">
        <f t="shared" si="63"/>
        <v/>
      </c>
      <c r="N285" s="278"/>
    </row>
    <row r="286" spans="1:14" s="42" customFormat="1" ht="18.75" customHeight="1">
      <c r="A286" s="23">
        <v>760</v>
      </c>
      <c r="B286" s="367"/>
      <c r="C286" s="372">
        <v>5309</v>
      </c>
      <c r="D286" s="373" t="s">
        <v>643</v>
      </c>
      <c r="E286" s="288">
        <f t="shared" si="73"/>
        <v>0</v>
      </c>
      <c r="F286" s="289">
        <f t="shared" si="73"/>
        <v>0</v>
      </c>
      <c r="G286" s="290">
        <f t="shared" si="73"/>
        <v>0</v>
      </c>
      <c r="H286" s="291">
        <f t="shared" si="73"/>
        <v>0</v>
      </c>
      <c r="I286" s="289">
        <f t="shared" si="73"/>
        <v>0</v>
      </c>
      <c r="J286" s="290">
        <f t="shared" si="73"/>
        <v>0</v>
      </c>
      <c r="K286" s="291">
        <f t="shared" si="73"/>
        <v>0</v>
      </c>
      <c r="L286" s="288">
        <f t="shared" si="73"/>
        <v>0</v>
      </c>
      <c r="M286" s="7" t="str">
        <f t="shared" si="63"/>
        <v/>
      </c>
      <c r="N286" s="278"/>
    </row>
    <row r="287" spans="1:14" s="41" customFormat="1">
      <c r="A287" s="22">
        <v>765</v>
      </c>
      <c r="B287" s="366">
        <v>5400</v>
      </c>
      <c r="C287" s="1788" t="s">
        <v>704</v>
      </c>
      <c r="D287" s="1789"/>
      <c r="E287" s="311">
        <f t="shared" ref="E287:L288" si="74">SUMIF($B$603:$B$12309,$B287,E$603:E$12309)</f>
        <v>0</v>
      </c>
      <c r="F287" s="275">
        <f t="shared" si="74"/>
        <v>0</v>
      </c>
      <c r="G287" s="276">
        <f t="shared" si="74"/>
        <v>0</v>
      </c>
      <c r="H287" s="277">
        <f t="shared" si="74"/>
        <v>0</v>
      </c>
      <c r="I287" s="275">
        <f t="shared" si="74"/>
        <v>0</v>
      </c>
      <c r="J287" s="276">
        <f t="shared" si="74"/>
        <v>0</v>
      </c>
      <c r="K287" s="277">
        <f t="shared" si="74"/>
        <v>0</v>
      </c>
      <c r="L287" s="311">
        <f t="shared" si="74"/>
        <v>0</v>
      </c>
      <c r="M287" s="7" t="str">
        <f t="shared" si="63"/>
        <v/>
      </c>
      <c r="N287" s="278"/>
    </row>
    <row r="288" spans="1:14" s="15" customFormat="1">
      <c r="A288" s="22">
        <v>775</v>
      </c>
      <c r="B288" s="273">
        <v>5500</v>
      </c>
      <c r="C288" s="1784" t="s">
        <v>705</v>
      </c>
      <c r="D288" s="1785"/>
      <c r="E288" s="311">
        <f t="shared" si="74"/>
        <v>0</v>
      </c>
      <c r="F288" s="275">
        <f t="shared" si="74"/>
        <v>0</v>
      </c>
      <c r="G288" s="276">
        <f t="shared" si="74"/>
        <v>0</v>
      </c>
      <c r="H288" s="277">
        <f t="shared" si="74"/>
        <v>0</v>
      </c>
      <c r="I288" s="275">
        <f t="shared" si="74"/>
        <v>0</v>
      </c>
      <c r="J288" s="276">
        <f t="shared" si="74"/>
        <v>0</v>
      </c>
      <c r="K288" s="277">
        <f t="shared" si="74"/>
        <v>0</v>
      </c>
      <c r="L288" s="311">
        <f t="shared" si="74"/>
        <v>0</v>
      </c>
      <c r="M288" s="7" t="str">
        <f t="shared" si="63"/>
        <v/>
      </c>
      <c r="N288" s="278"/>
    </row>
    <row r="289" spans="1:56" ht="18.75" customHeight="1">
      <c r="A289" s="23">
        <v>780</v>
      </c>
      <c r="B289" s="363"/>
      <c r="C289" s="280">
        <v>5501</v>
      </c>
      <c r="D289" s="312" t="s">
        <v>706</v>
      </c>
      <c r="E289" s="282">
        <f t="shared" ref="E289:L292" si="75">SUMIF($C$603:$C$12309,$C289,E$603:E$12309)</f>
        <v>0</v>
      </c>
      <c r="F289" s="283">
        <f t="shared" si="75"/>
        <v>0</v>
      </c>
      <c r="G289" s="284">
        <f t="shared" si="75"/>
        <v>0</v>
      </c>
      <c r="H289" s="285">
        <f t="shared" si="75"/>
        <v>0</v>
      </c>
      <c r="I289" s="283">
        <f t="shared" si="75"/>
        <v>0</v>
      </c>
      <c r="J289" s="284">
        <f t="shared" si="75"/>
        <v>0</v>
      </c>
      <c r="K289" s="285">
        <f t="shared" si="75"/>
        <v>0</v>
      </c>
      <c r="L289" s="282">
        <f t="shared" si="75"/>
        <v>0</v>
      </c>
      <c r="M289" s="7" t="str">
        <f t="shared" si="63"/>
        <v/>
      </c>
      <c r="N289" s="278"/>
    </row>
    <row r="290" spans="1:56" ht="18.75" customHeight="1">
      <c r="A290" s="23">
        <v>785</v>
      </c>
      <c r="B290" s="363"/>
      <c r="C290" s="294">
        <v>5502</v>
      </c>
      <c r="D290" s="295" t="s">
        <v>707</v>
      </c>
      <c r="E290" s="296">
        <f t="shared" si="75"/>
        <v>0</v>
      </c>
      <c r="F290" s="297">
        <f t="shared" si="75"/>
        <v>0</v>
      </c>
      <c r="G290" s="298">
        <f t="shared" si="75"/>
        <v>0</v>
      </c>
      <c r="H290" s="299">
        <f t="shared" si="75"/>
        <v>0</v>
      </c>
      <c r="I290" s="297">
        <f t="shared" si="75"/>
        <v>0</v>
      </c>
      <c r="J290" s="298">
        <f t="shared" si="75"/>
        <v>0</v>
      </c>
      <c r="K290" s="299">
        <f t="shared" si="75"/>
        <v>0</v>
      </c>
      <c r="L290" s="296">
        <f t="shared" si="75"/>
        <v>0</v>
      </c>
      <c r="M290" s="7" t="str">
        <f t="shared" si="63"/>
        <v/>
      </c>
      <c r="N290" s="278"/>
    </row>
    <row r="291" spans="1:56" ht="18.75" customHeight="1">
      <c r="A291" s="23">
        <v>790</v>
      </c>
      <c r="B291" s="363"/>
      <c r="C291" s="294">
        <v>5503</v>
      </c>
      <c r="D291" s="364" t="s">
        <v>708</v>
      </c>
      <c r="E291" s="296">
        <f t="shared" si="75"/>
        <v>0</v>
      </c>
      <c r="F291" s="297">
        <f t="shared" si="75"/>
        <v>0</v>
      </c>
      <c r="G291" s="298">
        <f t="shared" si="75"/>
        <v>0</v>
      </c>
      <c r="H291" s="299">
        <f t="shared" si="75"/>
        <v>0</v>
      </c>
      <c r="I291" s="297">
        <f t="shared" si="75"/>
        <v>0</v>
      </c>
      <c r="J291" s="298">
        <f t="shared" si="75"/>
        <v>0</v>
      </c>
      <c r="K291" s="299">
        <f t="shared" si="75"/>
        <v>0</v>
      </c>
      <c r="L291" s="296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795</v>
      </c>
      <c r="B292" s="363"/>
      <c r="C292" s="286">
        <v>5504</v>
      </c>
      <c r="D292" s="340" t="s">
        <v>709</v>
      </c>
      <c r="E292" s="288">
        <f t="shared" si="75"/>
        <v>0</v>
      </c>
      <c r="F292" s="289">
        <f t="shared" si="75"/>
        <v>0</v>
      </c>
      <c r="G292" s="290">
        <f t="shared" si="75"/>
        <v>0</v>
      </c>
      <c r="H292" s="291">
        <f t="shared" si="75"/>
        <v>0</v>
      </c>
      <c r="I292" s="289">
        <f t="shared" si="75"/>
        <v>0</v>
      </c>
      <c r="J292" s="290">
        <f t="shared" si="75"/>
        <v>0</v>
      </c>
      <c r="K292" s="291">
        <f t="shared" si="75"/>
        <v>0</v>
      </c>
      <c r="L292" s="288">
        <f t="shared" si="75"/>
        <v>0</v>
      </c>
      <c r="M292" s="7" t="str">
        <f t="shared" si="63"/>
        <v/>
      </c>
      <c r="N292" s="278"/>
    </row>
    <row r="293" spans="1:56" s="41" customFormat="1" ht="18.75" customHeight="1">
      <c r="A293" s="22">
        <v>805</v>
      </c>
      <c r="B293" s="366">
        <v>5700</v>
      </c>
      <c r="C293" s="1792" t="s">
        <v>935</v>
      </c>
      <c r="D293" s="1793"/>
      <c r="E293" s="311">
        <f t="shared" ref="E293:L293" si="76">SUMIF($B$603:$B$12309,$B293,E$603:E$12309)</f>
        <v>0</v>
      </c>
      <c r="F293" s="275">
        <f t="shared" si="76"/>
        <v>0</v>
      </c>
      <c r="G293" s="276">
        <f t="shared" si="76"/>
        <v>0</v>
      </c>
      <c r="H293" s="277">
        <f t="shared" si="76"/>
        <v>0</v>
      </c>
      <c r="I293" s="275">
        <f t="shared" si="76"/>
        <v>0</v>
      </c>
      <c r="J293" s="276">
        <f t="shared" si="76"/>
        <v>0</v>
      </c>
      <c r="K293" s="277">
        <f t="shared" si="76"/>
        <v>0</v>
      </c>
      <c r="L293" s="311">
        <f t="shared" si="76"/>
        <v>0</v>
      </c>
      <c r="M293" s="7" t="str">
        <f t="shared" si="63"/>
        <v/>
      </c>
      <c r="N293" s="278"/>
    </row>
    <row r="294" spans="1:56" s="42" customFormat="1" ht="18.75" customHeight="1">
      <c r="A294" s="23">
        <v>810</v>
      </c>
      <c r="B294" s="367"/>
      <c r="C294" s="368">
        <v>5701</v>
      </c>
      <c r="D294" s="369" t="s">
        <v>710</v>
      </c>
      <c r="E294" s="282">
        <f t="shared" ref="E294:L296" si="77">SUMIF($C$603:$C$12309,$C294,E$603:E$12309)</f>
        <v>0</v>
      </c>
      <c r="F294" s="283">
        <f t="shared" si="77"/>
        <v>0</v>
      </c>
      <c r="G294" s="284">
        <f t="shared" si="77"/>
        <v>0</v>
      </c>
      <c r="H294" s="285">
        <f t="shared" si="77"/>
        <v>0</v>
      </c>
      <c r="I294" s="283">
        <f t="shared" si="77"/>
        <v>0</v>
      </c>
      <c r="J294" s="284">
        <f t="shared" si="77"/>
        <v>0</v>
      </c>
      <c r="K294" s="285">
        <f t="shared" si="77"/>
        <v>0</v>
      </c>
      <c r="L294" s="282">
        <f t="shared" si="77"/>
        <v>0</v>
      </c>
      <c r="M294" s="7" t="str">
        <f t="shared" si="63"/>
        <v/>
      </c>
      <c r="N294" s="278"/>
    </row>
    <row r="295" spans="1:56" s="42" customFormat="1" ht="18.75" customHeight="1">
      <c r="A295" s="23">
        <v>815</v>
      </c>
      <c r="B295" s="367"/>
      <c r="C295" s="374">
        <v>5702</v>
      </c>
      <c r="D295" s="375" t="s">
        <v>711</v>
      </c>
      <c r="E295" s="315">
        <f t="shared" si="77"/>
        <v>0</v>
      </c>
      <c r="F295" s="316">
        <f t="shared" si="77"/>
        <v>0</v>
      </c>
      <c r="G295" s="317">
        <f t="shared" si="77"/>
        <v>0</v>
      </c>
      <c r="H295" s="318">
        <f t="shared" si="77"/>
        <v>0</v>
      </c>
      <c r="I295" s="316">
        <f t="shared" si="77"/>
        <v>0</v>
      </c>
      <c r="J295" s="317">
        <f t="shared" si="77"/>
        <v>0</v>
      </c>
      <c r="K295" s="318">
        <f t="shared" si="77"/>
        <v>0</v>
      </c>
      <c r="L295" s="315">
        <f t="shared" si="77"/>
        <v>0</v>
      </c>
      <c r="M295" s="7" t="str">
        <f t="shared" si="63"/>
        <v/>
      </c>
      <c r="N295" s="278"/>
    </row>
    <row r="296" spans="1:56" s="35" customFormat="1" ht="18.75" customHeight="1">
      <c r="A296" s="28">
        <v>525</v>
      </c>
      <c r="B296" s="293"/>
      <c r="C296" s="376">
        <v>4071</v>
      </c>
      <c r="D296" s="377" t="s">
        <v>712</v>
      </c>
      <c r="E296" s="378">
        <f t="shared" si="77"/>
        <v>0</v>
      </c>
      <c r="F296" s="379">
        <f t="shared" si="77"/>
        <v>0</v>
      </c>
      <c r="G296" s="380">
        <f t="shared" si="77"/>
        <v>0</v>
      </c>
      <c r="H296" s="381">
        <f t="shared" si="77"/>
        <v>0</v>
      </c>
      <c r="I296" s="379">
        <f t="shared" si="77"/>
        <v>0</v>
      </c>
      <c r="J296" s="380">
        <f t="shared" si="77"/>
        <v>0</v>
      </c>
      <c r="K296" s="381">
        <f t="shared" si="77"/>
        <v>0</v>
      </c>
      <c r="L296" s="378">
        <f t="shared" si="77"/>
        <v>0</v>
      </c>
      <c r="M296" s="7" t="str">
        <f t="shared" si="63"/>
        <v/>
      </c>
      <c r="N296" s="278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2">
        <v>98</v>
      </c>
      <c r="C297" s="1794" t="s">
        <v>713</v>
      </c>
      <c r="D297" s="1795"/>
      <c r="E297" s="383">
        <f t="shared" ref="E297:L297" si="78">SUMIF($B$603:$B$12309,$B297,E$603:E$12309)</f>
        <v>0</v>
      </c>
      <c r="F297" s="384">
        <f t="shared" si="78"/>
        <v>0</v>
      </c>
      <c r="G297" s="385">
        <f t="shared" si="78"/>
        <v>0</v>
      </c>
      <c r="H297" s="386">
        <f t="shared" si="78"/>
        <v>0</v>
      </c>
      <c r="I297" s="384">
        <f t="shared" si="78"/>
        <v>0</v>
      </c>
      <c r="J297" s="385">
        <f t="shared" si="78"/>
        <v>0</v>
      </c>
      <c r="K297" s="386">
        <f t="shared" si="78"/>
        <v>0</v>
      </c>
      <c r="L297" s="383">
        <f t="shared" si="78"/>
        <v>0</v>
      </c>
      <c r="M297" s="7" t="str">
        <f t="shared" si="63"/>
        <v/>
      </c>
      <c r="N297" s="278"/>
    </row>
    <row r="298" spans="1:56" ht="8.25" customHeight="1">
      <c r="A298" s="23">
        <v>821</v>
      </c>
      <c r="B298" s="387"/>
      <c r="C298" s="388"/>
      <c r="D298" s="389"/>
      <c r="E298" s="218"/>
      <c r="F298" s="219"/>
      <c r="G298" s="219"/>
      <c r="H298" s="390"/>
      <c r="I298" s="219"/>
      <c r="J298" s="219"/>
      <c r="K298" s="390"/>
      <c r="L298" s="218"/>
      <c r="M298" s="7" t="str">
        <f t="shared" si="63"/>
        <v/>
      </c>
      <c r="N298" s="278"/>
    </row>
    <row r="299" spans="1:56" ht="8.25" customHeight="1">
      <c r="A299" s="23">
        <v>822</v>
      </c>
      <c r="B299" s="391"/>
      <c r="C299" s="392"/>
      <c r="D299" s="389"/>
      <c r="E299" s="218"/>
      <c r="F299" s="219"/>
      <c r="G299" s="219"/>
      <c r="H299" s="390"/>
      <c r="I299" s="219"/>
      <c r="J299" s="219"/>
      <c r="K299" s="390"/>
      <c r="L299" s="218"/>
      <c r="M299" s="7" t="str">
        <f t="shared" si="63"/>
        <v/>
      </c>
      <c r="N299" s="331"/>
    </row>
    <row r="300" spans="1:56" ht="8.25" customHeight="1">
      <c r="A300" s="23">
        <v>823</v>
      </c>
      <c r="B300" s="391"/>
      <c r="C300" s="392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331"/>
    </row>
    <row r="301" spans="1:56" ht="20.25" customHeight="1" thickBot="1">
      <c r="A301" s="23">
        <v>825</v>
      </c>
      <c r="B301" s="393" t="s">
        <v>928</v>
      </c>
      <c r="C301" s="394" t="s">
        <v>760</v>
      </c>
      <c r="D301" s="395" t="s">
        <v>936</v>
      </c>
      <c r="E301" s="396">
        <f t="shared" ref="E301:L301" si="79">SUMIF($C$603:$C$12309,$C301,E$603:E$12309)</f>
        <v>405387</v>
      </c>
      <c r="F301" s="397">
        <f t="shared" si="79"/>
        <v>405387</v>
      </c>
      <c r="G301" s="398">
        <f t="shared" si="79"/>
        <v>0</v>
      </c>
      <c r="H301" s="399">
        <f t="shared" si="79"/>
        <v>0</v>
      </c>
      <c r="I301" s="397">
        <f t="shared" si="79"/>
        <v>198456</v>
      </c>
      <c r="J301" s="398">
        <f t="shared" si="79"/>
        <v>0</v>
      </c>
      <c r="K301" s="399">
        <f t="shared" si="79"/>
        <v>0</v>
      </c>
      <c r="L301" s="396">
        <f t="shared" si="79"/>
        <v>198456</v>
      </c>
      <c r="M301" s="7">
        <v>1</v>
      </c>
      <c r="N301" s="258"/>
    </row>
    <row r="302" spans="1:56" ht="13.5" customHeight="1" thickTop="1">
      <c r="A302" s="23"/>
      <c r="B302" s="215"/>
      <c r="C302" s="400"/>
      <c r="D302" s="230"/>
      <c r="E302" s="229"/>
      <c r="F302" s="103"/>
      <c r="G302" s="103"/>
      <c r="H302" s="229"/>
      <c r="I302" s="103"/>
      <c r="J302" s="229"/>
      <c r="K302" s="229"/>
      <c r="L302" s="103"/>
      <c r="M302" s="7">
        <v>1</v>
      </c>
      <c r="N302" s="258"/>
    </row>
    <row r="303" spans="1:56">
      <c r="A303" s="23"/>
      <c r="B303" s="229"/>
      <c r="C303" s="392"/>
      <c r="D303" s="401"/>
      <c r="E303" s="238"/>
      <c r="F303" s="224"/>
      <c r="G303" s="224"/>
      <c r="H303" s="238"/>
      <c r="I303" s="224"/>
      <c r="J303" s="238"/>
      <c r="K303" s="238"/>
      <c r="L303" s="224"/>
      <c r="M303" s="7">
        <v>1</v>
      </c>
      <c r="N303" s="258"/>
    </row>
    <row r="304" spans="1:56">
      <c r="A304" s="23"/>
      <c r="B304" s="402"/>
      <c r="C304" s="403"/>
      <c r="D304" s="404"/>
      <c r="E304" s="405"/>
      <c r="F304" s="405"/>
      <c r="G304" s="405"/>
      <c r="H304" s="405"/>
      <c r="I304" s="405"/>
      <c r="J304" s="405"/>
      <c r="K304" s="405"/>
      <c r="L304" s="405"/>
      <c r="M304" s="7">
        <v>1</v>
      </c>
      <c r="N304" s="258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796"/>
      <c r="C306" s="1797"/>
      <c r="D306" s="1797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798"/>
      <c r="C308" s="1797"/>
      <c r="D308" s="1797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798"/>
      <c r="C311" s="1797"/>
      <c r="D311" s="1797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>
        <v>907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910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>
        <v>911</v>
      </c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912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920</v>
      </c>
      <c r="B323" s="94"/>
      <c r="C323" s="95"/>
      <c r="D323" s="96"/>
      <c r="E323" s="99"/>
      <c r="F323" s="99"/>
      <c r="G323" s="91"/>
      <c r="H323" s="91"/>
      <c r="I323" s="99"/>
      <c r="J323" s="91"/>
      <c r="K323" s="91"/>
      <c r="L323" s="91"/>
      <c r="M323" s="80"/>
      <c r="N323" s="13"/>
    </row>
    <row r="324" spans="1:14" s="17" customFormat="1" ht="0.95" customHeight="1">
      <c r="A324" s="25">
        <v>921</v>
      </c>
      <c r="B324" s="94"/>
      <c r="C324" s="95"/>
      <c r="D324" s="96"/>
      <c r="E324" s="99"/>
      <c r="F324" s="99"/>
      <c r="G324" s="91"/>
      <c r="H324" s="91"/>
      <c r="I324" s="99"/>
      <c r="J324" s="91"/>
      <c r="K324" s="91"/>
      <c r="L324" s="91"/>
      <c r="M324" s="80"/>
      <c r="N324" s="13"/>
    </row>
    <row r="325" spans="1:14" s="17" customFormat="1" ht="0.95" customHeight="1">
      <c r="A325" s="25">
        <v>922</v>
      </c>
      <c r="B325" s="94"/>
      <c r="C325" s="95"/>
      <c r="D325" s="96"/>
      <c r="E325" s="99"/>
      <c r="F325" s="99"/>
      <c r="G325" s="91"/>
      <c r="H325" s="91"/>
      <c r="I325" s="99"/>
      <c r="J325" s="91"/>
      <c r="K325" s="91"/>
      <c r="L325" s="91"/>
      <c r="M325" s="80"/>
      <c r="N325" s="13"/>
    </row>
    <row r="326" spans="1:14" s="17" customFormat="1" ht="0.95" customHeight="1">
      <c r="A326" s="25">
        <v>930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931</v>
      </c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>
        <v>932</v>
      </c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4">
        <v>935</v>
      </c>
      <c r="B329" s="94"/>
      <c r="C329" s="95"/>
      <c r="D329" s="96"/>
      <c r="E329" s="98"/>
      <c r="F329" s="98"/>
      <c r="G329" s="91"/>
      <c r="H329" s="91"/>
      <c r="I329" s="98"/>
      <c r="J329" s="91"/>
      <c r="K329" s="91"/>
      <c r="L329" s="91"/>
      <c r="M329" s="80"/>
      <c r="N329" s="13"/>
    </row>
    <row r="330" spans="1:14" s="17" customFormat="1" ht="0.95" customHeight="1">
      <c r="A330" s="24">
        <v>940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4">
        <v>950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953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954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43">
        <v>955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43">
        <v>956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ht="0.95" customHeight="1">
      <c r="A336" s="36">
        <v>958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ht="0.95" customHeight="1">
      <c r="A337" s="36">
        <v>959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ht="0.95" customHeight="1">
      <c r="A338" s="36">
        <v>960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ht="0.95" customHeight="1">
      <c r="A339" s="36"/>
      <c r="B339" s="100"/>
      <c r="C339" s="101"/>
      <c r="D339" s="96"/>
      <c r="E339" s="102"/>
      <c r="F339" s="102"/>
      <c r="G339" s="91"/>
      <c r="H339" s="91"/>
      <c r="I339" s="102"/>
      <c r="J339" s="91"/>
      <c r="K339" s="91"/>
      <c r="L339" s="91"/>
      <c r="M339" s="80"/>
    </row>
    <row r="340" spans="1:14" ht="0.95" customHeight="1">
      <c r="A340" s="36"/>
      <c r="B340" s="1799"/>
      <c r="C340" s="1799"/>
      <c r="D340" s="1799"/>
      <c r="E340" s="102"/>
      <c r="F340" s="102"/>
      <c r="G340" s="102"/>
      <c r="H340" s="102"/>
      <c r="I340" s="102"/>
      <c r="J340" s="102"/>
      <c r="K340" s="102"/>
      <c r="L340" s="102"/>
      <c r="M340" s="80"/>
    </row>
    <row r="341" spans="1:14" ht="0.95" customHeight="1">
      <c r="A341" s="36"/>
      <c r="B341" s="80"/>
      <c r="C341" s="80"/>
      <c r="D341" s="81"/>
      <c r="E341" s="82"/>
      <c r="F341" s="82"/>
      <c r="G341" s="82"/>
      <c r="H341" s="82"/>
      <c r="I341" s="82"/>
      <c r="J341" s="82"/>
      <c r="K341" s="82"/>
      <c r="L341" s="82"/>
      <c r="M341" s="80"/>
    </row>
    <row r="342" spans="1:14" ht="0.95" customHeight="1">
      <c r="A342" s="36"/>
      <c r="B342" s="80"/>
      <c r="C342" s="80"/>
      <c r="D342" s="81"/>
      <c r="E342" s="82"/>
      <c r="F342" s="82"/>
      <c r="G342" s="82"/>
      <c r="H342" s="82"/>
      <c r="I342" s="82"/>
      <c r="J342" s="82"/>
      <c r="K342" s="82"/>
      <c r="L342" s="82"/>
      <c r="M342" s="80"/>
    </row>
    <row r="343" spans="1:14" ht="19.5" customHeight="1">
      <c r="A343" s="36"/>
      <c r="B343" s="229"/>
      <c r="C343" s="392"/>
      <c r="D343" s="401"/>
      <c r="E343" s="224"/>
      <c r="F343" s="224"/>
      <c r="G343" s="224"/>
      <c r="H343" s="224"/>
      <c r="I343" s="224"/>
      <c r="J343" s="224"/>
      <c r="K343" s="224"/>
      <c r="L343" s="224"/>
      <c r="M343" s="7">
        <v>1</v>
      </c>
      <c r="N343" s="406"/>
    </row>
    <row r="344" spans="1:14" ht="21" customHeight="1">
      <c r="A344" s="36"/>
      <c r="B344" s="1804" t="str">
        <f>$B$7</f>
        <v>ОТЧЕТНИ ДАННИ ПО ЕБК ЗА ИЗПЪЛНЕНИЕТО НА БЮДЖЕТА</v>
      </c>
      <c r="C344" s="1804"/>
      <c r="D344" s="1804"/>
      <c r="E344" s="224"/>
      <c r="F344" s="224"/>
      <c r="G344" s="224"/>
      <c r="H344" s="224"/>
      <c r="I344" s="224"/>
      <c r="J344" s="224"/>
      <c r="K344" s="224"/>
      <c r="L344" s="224"/>
      <c r="M344" s="7">
        <v>1</v>
      </c>
      <c r="N344" s="406"/>
    </row>
    <row r="345" spans="1:14" ht="18.75" customHeight="1">
      <c r="A345" s="36"/>
      <c r="B345" s="229"/>
      <c r="C345" s="392"/>
      <c r="D345" s="401"/>
      <c r="E345" s="407" t="s">
        <v>909</v>
      </c>
      <c r="F345" s="407" t="s">
        <v>854</v>
      </c>
      <c r="G345" s="224"/>
      <c r="H345" s="224"/>
      <c r="I345" s="224"/>
      <c r="J345" s="224"/>
      <c r="K345" s="224"/>
      <c r="L345" s="224"/>
      <c r="M345" s="7">
        <v>1</v>
      </c>
      <c r="N345" s="406"/>
    </row>
    <row r="346" spans="1:14" ht="27" customHeight="1">
      <c r="A346" s="36"/>
      <c r="B346" s="1779" t="str">
        <f>$B$9</f>
        <v>ОУ "Христо Ботев" - с.Левка</v>
      </c>
      <c r="C346" s="1780"/>
      <c r="D346" s="1781"/>
      <c r="E346" s="115">
        <f>$E$9</f>
        <v>42736</v>
      </c>
      <c r="F346" s="408">
        <f>$F$9</f>
        <v>42916</v>
      </c>
      <c r="G346" s="224"/>
      <c r="H346" s="224"/>
      <c r="I346" s="224"/>
      <c r="J346" s="224"/>
      <c r="K346" s="224"/>
      <c r="L346" s="224"/>
      <c r="M346" s="7">
        <v>1</v>
      </c>
      <c r="N346" s="406"/>
    </row>
    <row r="347" spans="1:14">
      <c r="A347" s="36"/>
      <c r="B347" s="228" t="str">
        <f>$B$10</f>
        <v>(наименование на разпоредителя с бюджет)</v>
      </c>
      <c r="C347" s="229"/>
      <c r="D347" s="230"/>
      <c r="E347" s="238"/>
      <c r="F347" s="238"/>
      <c r="G347" s="224"/>
      <c r="H347" s="224"/>
      <c r="I347" s="224"/>
      <c r="J347" s="224"/>
      <c r="K347" s="224"/>
      <c r="L347" s="224"/>
      <c r="M347" s="7">
        <v>1</v>
      </c>
      <c r="N347" s="409"/>
    </row>
    <row r="348" spans="1:14" ht="5.25" customHeight="1">
      <c r="A348" s="36"/>
      <c r="B348" s="228"/>
      <c r="C348" s="229"/>
      <c r="D348" s="230"/>
      <c r="E348" s="410"/>
      <c r="F348" s="238"/>
      <c r="G348" s="224"/>
      <c r="H348" s="224"/>
      <c r="I348" s="224"/>
      <c r="J348" s="224"/>
      <c r="K348" s="224"/>
      <c r="L348" s="224"/>
      <c r="M348" s="7">
        <v>1</v>
      </c>
      <c r="N348" s="409"/>
    </row>
    <row r="349" spans="1:14" ht="27.75" customHeight="1">
      <c r="A349" s="36"/>
      <c r="B349" s="1770" t="e">
        <f>$B$12</f>
        <v>#N/A</v>
      </c>
      <c r="C349" s="1771"/>
      <c r="D349" s="1772"/>
      <c r="E349" s="411" t="s">
        <v>910</v>
      </c>
      <c r="F349" s="233" t="str">
        <f>$F$12</f>
        <v>000892670</v>
      </c>
      <c r="G349" s="224"/>
      <c r="H349" s="224"/>
      <c r="I349" s="224"/>
      <c r="J349" s="224"/>
      <c r="K349" s="224"/>
      <c r="L349" s="224"/>
      <c r="M349" s="7">
        <v>1</v>
      </c>
      <c r="N349" s="409"/>
    </row>
    <row r="350" spans="1:14">
      <c r="A350" s="36"/>
      <c r="B350" s="412" t="str">
        <f>$B$13</f>
        <v>(наименование на първостепенния разпоредител с бюджет)</v>
      </c>
      <c r="C350" s="6"/>
      <c r="D350" s="238"/>
      <c r="E350" s="410"/>
      <c r="F350" s="238"/>
      <c r="G350" s="224"/>
      <c r="H350" s="224"/>
      <c r="I350" s="224"/>
      <c r="J350" s="224"/>
      <c r="K350" s="224"/>
      <c r="L350" s="224"/>
      <c r="M350" s="7">
        <v>1</v>
      </c>
      <c r="N350" s="409"/>
    </row>
    <row r="351" spans="1:14" ht="21.75" customHeight="1">
      <c r="A351" s="36"/>
      <c r="B351" s="413"/>
      <c r="C351" s="413"/>
      <c r="D351" s="414"/>
      <c r="E351" s="239">
        <f>$E$15</f>
        <v>0</v>
      </c>
      <c r="F351" s="415" t="str">
        <f>+$F$15</f>
        <v>БЮДЖЕТ</v>
      </c>
      <c r="G351" s="240"/>
      <c r="H351" s="240"/>
      <c r="I351" s="240"/>
      <c r="J351" s="240"/>
      <c r="K351" s="240"/>
      <c r="L351" s="240"/>
      <c r="M351" s="7">
        <v>1</v>
      </c>
      <c r="N351" s="409"/>
    </row>
    <row r="352" spans="1:14" ht="16.5" thickBot="1">
      <c r="A352" s="36"/>
      <c r="B352" s="229"/>
      <c r="C352" s="392"/>
      <c r="D352" s="401"/>
      <c r="E352" s="224"/>
      <c r="F352" s="245"/>
      <c r="G352" s="245"/>
      <c r="H352" s="246" t="s">
        <v>474</v>
      </c>
      <c r="I352" s="245"/>
      <c r="J352" s="245"/>
      <c r="K352" s="245"/>
      <c r="L352" s="247" t="s">
        <v>474</v>
      </c>
      <c r="M352" s="7">
        <v>1</v>
      </c>
      <c r="N352" s="409"/>
    </row>
    <row r="353" spans="1:14" ht="22.5" customHeight="1">
      <c r="A353" s="36"/>
      <c r="B353" s="416"/>
      <c r="C353" s="417"/>
      <c r="D353" s="418" t="s">
        <v>937</v>
      </c>
      <c r="E353" s="1760" t="s">
        <v>2048</v>
      </c>
      <c r="F353" s="1761"/>
      <c r="G353" s="1761"/>
      <c r="H353" s="1762"/>
      <c r="I353" s="419" t="s">
        <v>2049</v>
      </c>
      <c r="J353" s="420"/>
      <c r="K353" s="421"/>
      <c r="L353" s="422"/>
      <c r="M353" s="7">
        <v>1</v>
      </c>
      <c r="N353" s="409"/>
    </row>
    <row r="354" spans="1:14" ht="48" customHeight="1">
      <c r="A354" s="36"/>
      <c r="B354" s="423" t="s">
        <v>66</v>
      </c>
      <c r="C354" s="424" t="s">
        <v>475</v>
      </c>
      <c r="D354" s="425" t="s">
        <v>696</v>
      </c>
      <c r="E354" s="137" t="str">
        <f>E20</f>
        <v>Уточнен план                Общо</v>
      </c>
      <c r="F354" s="1410" t="str">
        <f t="shared" ref="F354:L354" si="80">F20</f>
        <v>държавни дейности</v>
      </c>
      <c r="G354" s="1411" t="str">
        <f t="shared" si="80"/>
        <v>местни дейности</v>
      </c>
      <c r="H354" s="1412" t="str">
        <f t="shared" si="80"/>
        <v>дофинансиране</v>
      </c>
      <c r="I354" s="426" t="str">
        <f t="shared" si="80"/>
        <v>държавни дейности -ОТЧЕТ</v>
      </c>
      <c r="J354" s="427" t="str">
        <f t="shared" si="80"/>
        <v>местни дейности - ОТЧЕТ</v>
      </c>
      <c r="K354" s="428" t="str">
        <f t="shared" si="80"/>
        <v>дофинансиране - ОТЧЕТ</v>
      </c>
      <c r="L354" s="429" t="str">
        <f t="shared" si="80"/>
        <v>ОТЧЕТ                                    ОБЩО</v>
      </c>
      <c r="M354" s="7">
        <v>1</v>
      </c>
      <c r="N354" s="409"/>
    </row>
    <row r="355" spans="1:14" ht="18.75">
      <c r="A355" s="36">
        <v>1</v>
      </c>
      <c r="B355" s="430" t="s">
        <v>938</v>
      </c>
      <c r="C355" s="431"/>
      <c r="D355" s="432" t="s">
        <v>697</v>
      </c>
      <c r="E355" s="433" t="str">
        <f>E21</f>
        <v>(1)</v>
      </c>
      <c r="F355" s="434" t="str">
        <f t="shared" ref="F355:L355" si="81">F21</f>
        <v>(2)</v>
      </c>
      <c r="G355" s="435" t="str">
        <f t="shared" si="81"/>
        <v>(3)</v>
      </c>
      <c r="H355" s="436" t="str">
        <f t="shared" si="81"/>
        <v>(4)</v>
      </c>
      <c r="I355" s="262" t="str">
        <f t="shared" si="81"/>
        <v>(5)</v>
      </c>
      <c r="J355" s="263" t="str">
        <f t="shared" si="81"/>
        <v>(6)</v>
      </c>
      <c r="K355" s="264" t="str">
        <f t="shared" si="81"/>
        <v>(7)</v>
      </c>
      <c r="L355" s="437" t="str">
        <f t="shared" si="81"/>
        <v>(8)</v>
      </c>
      <c r="M355" s="7">
        <v>1</v>
      </c>
      <c r="N355" s="409"/>
    </row>
    <row r="356" spans="1:14">
      <c r="A356" s="36">
        <v>2</v>
      </c>
      <c r="B356" s="438"/>
      <c r="C356" s="439"/>
      <c r="D356" s="440"/>
      <c r="E356" s="441"/>
      <c r="F356" s="442"/>
      <c r="G356" s="442"/>
      <c r="H356" s="442"/>
      <c r="I356" s="442"/>
      <c r="J356" s="442"/>
      <c r="K356" s="442"/>
      <c r="L356" s="390"/>
      <c r="M356" s="7">
        <v>1</v>
      </c>
      <c r="N356" s="409"/>
    </row>
    <row r="357" spans="1:14" s="15" customFormat="1" ht="18.75" customHeight="1">
      <c r="A357" s="39">
        <v>5</v>
      </c>
      <c r="B357" s="443">
        <v>3000</v>
      </c>
      <c r="C357" s="1802" t="s">
        <v>283</v>
      </c>
      <c r="D357" s="1803"/>
      <c r="E357" s="1381">
        <f t="shared" ref="E357:L357" si="82">SUM(E358:E370)</f>
        <v>0</v>
      </c>
      <c r="F357" s="444">
        <f t="shared" si="82"/>
        <v>0</v>
      </c>
      <c r="G357" s="445">
        <f t="shared" si="82"/>
        <v>0</v>
      </c>
      <c r="H357" s="446">
        <f>SUM(H358:H370)</f>
        <v>0</v>
      </c>
      <c r="I357" s="444">
        <f t="shared" si="82"/>
        <v>0</v>
      </c>
      <c r="J357" s="445">
        <f t="shared" si="82"/>
        <v>0</v>
      </c>
      <c r="K357" s="446">
        <f>SUM(K358:K370)</f>
        <v>0</v>
      </c>
      <c r="L357" s="1381">
        <f t="shared" si="82"/>
        <v>0</v>
      </c>
      <c r="M357" s="7" t="str">
        <f t="shared" ref="M357:M420" si="83">(IF($E357&lt;&gt;0,$M$2,IF($L357&lt;&gt;0,$M$2,"")))</f>
        <v/>
      </c>
      <c r="N357" s="409"/>
    </row>
    <row r="358" spans="1:14" ht="18.75" customHeight="1">
      <c r="A358" s="36">
        <v>10</v>
      </c>
      <c r="B358" s="181"/>
      <c r="C358" s="150">
        <v>3020</v>
      </c>
      <c r="D358" s="151" t="s">
        <v>284</v>
      </c>
      <c r="E358" s="1382">
        <f t="shared" ref="E358:E414" si="84">F358+G358+H358</f>
        <v>0</v>
      </c>
      <c r="F358" s="488">
        <v>0</v>
      </c>
      <c r="G358" s="489">
        <v>0</v>
      </c>
      <c r="H358" s="154">
        <v>0</v>
      </c>
      <c r="I358" s="488">
        <v>0</v>
      </c>
      <c r="J358" s="489">
        <v>0</v>
      </c>
      <c r="K358" s="154">
        <v>0</v>
      </c>
      <c r="L358" s="1382">
        <f>I358+J358+K358</f>
        <v>0</v>
      </c>
      <c r="M358" s="7" t="str">
        <f t="shared" si="83"/>
        <v/>
      </c>
      <c r="N358" s="409"/>
    </row>
    <row r="359" spans="1:14" ht="18.75" customHeight="1">
      <c r="A359" s="44">
        <v>20</v>
      </c>
      <c r="B359" s="181"/>
      <c r="C359" s="156">
        <v>3040</v>
      </c>
      <c r="D359" s="447" t="s">
        <v>285</v>
      </c>
      <c r="E359" s="1383">
        <f t="shared" si="84"/>
        <v>0</v>
      </c>
      <c r="F359" s="490">
        <v>0</v>
      </c>
      <c r="G359" s="491">
        <v>0</v>
      </c>
      <c r="H359" s="160">
        <v>0</v>
      </c>
      <c r="I359" s="490">
        <v>0</v>
      </c>
      <c r="J359" s="491">
        <v>0</v>
      </c>
      <c r="K359" s="160">
        <v>0</v>
      </c>
      <c r="L359" s="1383">
        <f t="shared" ref="L359:L370" si="85">I359+J359+K359</f>
        <v>0</v>
      </c>
      <c r="M359" s="7" t="str">
        <f t="shared" si="83"/>
        <v/>
      </c>
      <c r="N359" s="409"/>
    </row>
    <row r="360" spans="1:14" ht="18.75" customHeight="1">
      <c r="A360" s="36">
        <v>25</v>
      </c>
      <c r="B360" s="181"/>
      <c r="C360" s="156">
        <v>3041</v>
      </c>
      <c r="D360" s="157" t="s">
        <v>338</v>
      </c>
      <c r="E360" s="1383">
        <f t="shared" si="84"/>
        <v>0</v>
      </c>
      <c r="F360" s="490">
        <v>0</v>
      </c>
      <c r="G360" s="491">
        <v>0</v>
      </c>
      <c r="H360" s="160">
        <v>0</v>
      </c>
      <c r="I360" s="490">
        <v>0</v>
      </c>
      <c r="J360" s="491">
        <v>0</v>
      </c>
      <c r="K360" s="160">
        <v>0</v>
      </c>
      <c r="L360" s="1383">
        <f t="shared" si="85"/>
        <v>0</v>
      </c>
      <c r="M360" s="7" t="str">
        <f t="shared" si="83"/>
        <v/>
      </c>
      <c r="N360" s="409"/>
    </row>
    <row r="361" spans="1:14" ht="18.75" customHeight="1">
      <c r="A361" s="36">
        <v>30</v>
      </c>
      <c r="B361" s="149"/>
      <c r="C361" s="156">
        <v>3042</v>
      </c>
      <c r="D361" s="157" t="s">
        <v>339</v>
      </c>
      <c r="E361" s="1383">
        <f t="shared" si="84"/>
        <v>0</v>
      </c>
      <c r="F361" s="490">
        <v>0</v>
      </c>
      <c r="G361" s="491">
        <v>0</v>
      </c>
      <c r="H361" s="160">
        <v>0</v>
      </c>
      <c r="I361" s="490">
        <v>0</v>
      </c>
      <c r="J361" s="491">
        <v>0</v>
      </c>
      <c r="K361" s="160">
        <v>0</v>
      </c>
      <c r="L361" s="1383">
        <f t="shared" si="85"/>
        <v>0</v>
      </c>
      <c r="M361" s="7" t="str">
        <f t="shared" si="83"/>
        <v/>
      </c>
      <c r="N361" s="409"/>
    </row>
    <row r="362" spans="1:14" ht="18.75" customHeight="1">
      <c r="A362" s="36">
        <v>35</v>
      </c>
      <c r="B362" s="149"/>
      <c r="C362" s="156">
        <v>3043</v>
      </c>
      <c r="D362" s="157" t="s">
        <v>286</v>
      </c>
      <c r="E362" s="1383">
        <f t="shared" si="84"/>
        <v>0</v>
      </c>
      <c r="F362" s="490">
        <v>0</v>
      </c>
      <c r="G362" s="491">
        <v>0</v>
      </c>
      <c r="H362" s="160">
        <v>0</v>
      </c>
      <c r="I362" s="490">
        <v>0</v>
      </c>
      <c r="J362" s="491">
        <v>0</v>
      </c>
      <c r="K362" s="160">
        <v>0</v>
      </c>
      <c r="L362" s="1383">
        <f t="shared" si="85"/>
        <v>0</v>
      </c>
      <c r="M362" s="7" t="str">
        <f t="shared" si="83"/>
        <v/>
      </c>
      <c r="N362" s="409"/>
    </row>
    <row r="363" spans="1:14" ht="18.75" customHeight="1">
      <c r="A363" s="36">
        <v>36</v>
      </c>
      <c r="B363" s="149"/>
      <c r="C363" s="448">
        <v>3048</v>
      </c>
      <c r="D363" s="449" t="s">
        <v>287</v>
      </c>
      <c r="E363" s="1384">
        <f t="shared" si="84"/>
        <v>0</v>
      </c>
      <c r="F363" s="1472">
        <v>0</v>
      </c>
      <c r="G363" s="1473">
        <v>0</v>
      </c>
      <c r="H363" s="452">
        <v>0</v>
      </c>
      <c r="I363" s="1472">
        <v>0</v>
      </c>
      <c r="J363" s="1473">
        <v>0</v>
      </c>
      <c r="K363" s="452">
        <v>0</v>
      </c>
      <c r="L363" s="1384">
        <f t="shared" si="85"/>
        <v>0</v>
      </c>
      <c r="M363" s="7" t="str">
        <f t="shared" si="83"/>
        <v/>
      </c>
      <c r="N363" s="409"/>
    </row>
    <row r="364" spans="1:14" ht="18.75" customHeight="1">
      <c r="A364" s="36">
        <v>45</v>
      </c>
      <c r="B364" s="149"/>
      <c r="C364" s="453">
        <v>3050</v>
      </c>
      <c r="D364" s="454" t="s">
        <v>288</v>
      </c>
      <c r="E364" s="1385">
        <f t="shared" si="84"/>
        <v>0</v>
      </c>
      <c r="F364" s="1474">
        <v>0</v>
      </c>
      <c r="G364" s="1475">
        <v>0</v>
      </c>
      <c r="H364" s="457">
        <v>0</v>
      </c>
      <c r="I364" s="1474">
        <v>0</v>
      </c>
      <c r="J364" s="1475">
        <v>0</v>
      </c>
      <c r="K364" s="457">
        <v>0</v>
      </c>
      <c r="L364" s="1385">
        <f t="shared" si="85"/>
        <v>0</v>
      </c>
      <c r="M364" s="7" t="str">
        <f t="shared" si="83"/>
        <v/>
      </c>
      <c r="N364" s="409"/>
    </row>
    <row r="365" spans="1:14" ht="18.75" customHeight="1">
      <c r="A365" s="36">
        <v>50</v>
      </c>
      <c r="B365" s="149"/>
      <c r="C365" s="448">
        <v>3061</v>
      </c>
      <c r="D365" s="449" t="s">
        <v>289</v>
      </c>
      <c r="E365" s="1384">
        <f t="shared" si="84"/>
        <v>0</v>
      </c>
      <c r="F365" s="1472">
        <v>0</v>
      </c>
      <c r="G365" s="1473">
        <v>0</v>
      </c>
      <c r="H365" s="452">
        <v>0</v>
      </c>
      <c r="I365" s="1472">
        <v>0</v>
      </c>
      <c r="J365" s="1473">
        <v>0</v>
      </c>
      <c r="K365" s="452">
        <v>0</v>
      </c>
      <c r="L365" s="1384">
        <f t="shared" si="85"/>
        <v>0</v>
      </c>
      <c r="M365" s="7" t="str">
        <f t="shared" si="83"/>
        <v/>
      </c>
      <c r="N365" s="409"/>
    </row>
    <row r="366" spans="1:14" ht="18.75" customHeight="1">
      <c r="A366" s="36">
        <v>60</v>
      </c>
      <c r="B366" s="149"/>
      <c r="C366" s="453">
        <v>3081</v>
      </c>
      <c r="D366" s="454" t="s">
        <v>290</v>
      </c>
      <c r="E366" s="1385">
        <f t="shared" si="84"/>
        <v>0</v>
      </c>
      <c r="F366" s="1474">
        <v>0</v>
      </c>
      <c r="G366" s="1475">
        <v>0</v>
      </c>
      <c r="H366" s="457">
        <v>0</v>
      </c>
      <c r="I366" s="1474">
        <v>0</v>
      </c>
      <c r="J366" s="1475">
        <v>0</v>
      </c>
      <c r="K366" s="457">
        <v>0</v>
      </c>
      <c r="L366" s="1385">
        <f t="shared" si="85"/>
        <v>0</v>
      </c>
      <c r="M366" s="7" t="str">
        <f t="shared" si="83"/>
        <v/>
      </c>
      <c r="N366" s="409"/>
    </row>
    <row r="367" spans="1:14" ht="18.75" customHeight="1">
      <c r="A367" s="36"/>
      <c r="B367" s="149"/>
      <c r="C367" s="156">
        <v>3082</v>
      </c>
      <c r="D367" s="157" t="s">
        <v>291</v>
      </c>
      <c r="E367" s="1383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3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65</v>
      </c>
      <c r="B368" s="149"/>
      <c r="C368" s="156">
        <v>3083</v>
      </c>
      <c r="D368" s="157" t="s">
        <v>292</v>
      </c>
      <c r="E368" s="1383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3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65</v>
      </c>
      <c r="B369" s="149"/>
      <c r="C369" s="156">
        <v>3089</v>
      </c>
      <c r="D369" s="458" t="s">
        <v>293</v>
      </c>
      <c r="E369" s="1383">
        <f t="shared" si="84"/>
        <v>0</v>
      </c>
      <c r="F369" s="490">
        <v>0</v>
      </c>
      <c r="G369" s="491">
        <v>0</v>
      </c>
      <c r="H369" s="160">
        <v>0</v>
      </c>
      <c r="I369" s="490">
        <v>0</v>
      </c>
      <c r="J369" s="491">
        <v>0</v>
      </c>
      <c r="K369" s="160">
        <v>0</v>
      </c>
      <c r="L369" s="1383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65</v>
      </c>
      <c r="B370" s="149"/>
      <c r="C370" s="179">
        <v>3090</v>
      </c>
      <c r="D370" s="172" t="s">
        <v>315</v>
      </c>
      <c r="E370" s="1386">
        <f t="shared" si="84"/>
        <v>0</v>
      </c>
      <c r="F370" s="492">
        <v>0</v>
      </c>
      <c r="G370" s="493">
        <v>0</v>
      </c>
      <c r="H370" s="175">
        <v>0</v>
      </c>
      <c r="I370" s="492">
        <v>0</v>
      </c>
      <c r="J370" s="493">
        <v>0</v>
      </c>
      <c r="K370" s="175">
        <v>0</v>
      </c>
      <c r="L370" s="1386">
        <f t="shared" si="85"/>
        <v>0</v>
      </c>
      <c r="M370" s="7" t="str">
        <f t="shared" si="83"/>
        <v/>
      </c>
      <c r="N370" s="409"/>
    </row>
    <row r="371" spans="1:14" s="15" customFormat="1" ht="18.75" customHeight="1">
      <c r="A371" s="39">
        <v>70</v>
      </c>
      <c r="B371" s="459">
        <v>3100</v>
      </c>
      <c r="C371" s="1800" t="s">
        <v>294</v>
      </c>
      <c r="D371" s="1801"/>
      <c r="E371" s="1381">
        <f t="shared" ref="E371:L371" si="86">SUM(E372:E378)</f>
        <v>0</v>
      </c>
      <c r="F371" s="460">
        <f t="shared" si="86"/>
        <v>0</v>
      </c>
      <c r="G371" s="461">
        <f t="shared" si="86"/>
        <v>0</v>
      </c>
      <c r="H371" s="446">
        <f>SUM(H372:H378)</f>
        <v>0</v>
      </c>
      <c r="I371" s="460">
        <f t="shared" si="86"/>
        <v>0</v>
      </c>
      <c r="J371" s="445">
        <f t="shared" si="86"/>
        <v>0</v>
      </c>
      <c r="K371" s="446">
        <f>SUM(K372:K378)</f>
        <v>0</v>
      </c>
      <c r="L371" s="1381">
        <f t="shared" si="86"/>
        <v>0</v>
      </c>
      <c r="M371" s="7" t="str">
        <f t="shared" si="83"/>
        <v/>
      </c>
      <c r="N371" s="409"/>
    </row>
    <row r="372" spans="1:14" ht="18.75" customHeight="1">
      <c r="A372" s="45">
        <v>75</v>
      </c>
      <c r="B372" s="149"/>
      <c r="C372" s="462">
        <v>3110</v>
      </c>
      <c r="D372" s="463" t="s">
        <v>939</v>
      </c>
      <c r="E372" s="1387">
        <f t="shared" si="84"/>
        <v>0</v>
      </c>
      <c r="F372" s="464"/>
      <c r="G372" s="465"/>
      <c r="H372" s="466">
        <v>0</v>
      </c>
      <c r="I372" s="464"/>
      <c r="J372" s="465"/>
      <c r="K372" s="466">
        <v>0</v>
      </c>
      <c r="L372" s="1387">
        <f t="shared" ref="L372:L378" si="87">I372+J372+K372</f>
        <v>0</v>
      </c>
      <c r="M372" s="7" t="str">
        <f t="shared" si="83"/>
        <v/>
      </c>
      <c r="N372" s="409"/>
    </row>
    <row r="373" spans="1:14" ht="18.75" customHeight="1">
      <c r="A373" s="23">
        <v>80</v>
      </c>
      <c r="B373" s="467"/>
      <c r="C373" s="453">
        <v>3111</v>
      </c>
      <c r="D373" s="468" t="s">
        <v>940</v>
      </c>
      <c r="E373" s="1385">
        <f t="shared" si="84"/>
        <v>0</v>
      </c>
      <c r="F373" s="455"/>
      <c r="G373" s="456"/>
      <c r="H373" s="457">
        <v>0</v>
      </c>
      <c r="I373" s="455"/>
      <c r="J373" s="456"/>
      <c r="K373" s="457">
        <v>0</v>
      </c>
      <c r="L373" s="1385">
        <f t="shared" si="87"/>
        <v>0</v>
      </c>
      <c r="M373" s="7" t="str">
        <f t="shared" si="83"/>
        <v/>
      </c>
      <c r="N373" s="409"/>
    </row>
    <row r="374" spans="1:14" ht="27" customHeight="1">
      <c r="A374" s="23">
        <v>85</v>
      </c>
      <c r="B374" s="467"/>
      <c r="C374" s="156">
        <v>3112</v>
      </c>
      <c r="D374" s="197" t="s">
        <v>941</v>
      </c>
      <c r="E374" s="1383">
        <f t="shared" si="84"/>
        <v>0</v>
      </c>
      <c r="F374" s="158"/>
      <c r="G374" s="159"/>
      <c r="H374" s="160">
        <v>0</v>
      </c>
      <c r="I374" s="158"/>
      <c r="J374" s="159"/>
      <c r="K374" s="160">
        <v>0</v>
      </c>
      <c r="L374" s="1383">
        <f t="shared" si="87"/>
        <v>0</v>
      </c>
      <c r="M374" s="7" t="str">
        <f t="shared" si="83"/>
        <v/>
      </c>
      <c r="N374" s="409"/>
    </row>
    <row r="375" spans="1:14" ht="18.75" customHeight="1">
      <c r="A375" s="23">
        <v>90</v>
      </c>
      <c r="B375" s="467"/>
      <c r="C375" s="156">
        <v>3113</v>
      </c>
      <c r="D375" s="197" t="s">
        <v>295</v>
      </c>
      <c r="E375" s="1383">
        <f t="shared" si="84"/>
        <v>0</v>
      </c>
      <c r="F375" s="158"/>
      <c r="G375" s="159"/>
      <c r="H375" s="160">
        <v>0</v>
      </c>
      <c r="I375" s="158"/>
      <c r="J375" s="159"/>
      <c r="K375" s="160">
        <v>0</v>
      </c>
      <c r="L375" s="1383">
        <f t="shared" si="87"/>
        <v>0</v>
      </c>
      <c r="M375" s="7" t="str">
        <f t="shared" si="83"/>
        <v/>
      </c>
      <c r="N375" s="409"/>
    </row>
    <row r="376" spans="1:14" ht="18.75" customHeight="1">
      <c r="A376" s="23">
        <v>91</v>
      </c>
      <c r="B376" s="467"/>
      <c r="C376" s="156">
        <v>3118</v>
      </c>
      <c r="D376" s="197" t="s">
        <v>942</v>
      </c>
      <c r="E376" s="1383">
        <f t="shared" si="84"/>
        <v>0</v>
      </c>
      <c r="F376" s="158"/>
      <c r="G376" s="159"/>
      <c r="H376" s="160">
        <v>0</v>
      </c>
      <c r="I376" s="158"/>
      <c r="J376" s="159"/>
      <c r="K376" s="160">
        <v>0</v>
      </c>
      <c r="L376" s="1383">
        <f t="shared" si="87"/>
        <v>0</v>
      </c>
      <c r="M376" s="7" t="str">
        <f t="shared" si="83"/>
        <v/>
      </c>
      <c r="N376" s="409"/>
    </row>
    <row r="377" spans="1:14" ht="18.75" customHeight="1">
      <c r="A377" s="23"/>
      <c r="B377" s="467"/>
      <c r="C377" s="448">
        <v>3128</v>
      </c>
      <c r="D377" s="469" t="s">
        <v>943</v>
      </c>
      <c r="E377" s="1388">
        <f t="shared" si="84"/>
        <v>0</v>
      </c>
      <c r="F377" s="450"/>
      <c r="G377" s="451"/>
      <c r="H377" s="452">
        <v>0</v>
      </c>
      <c r="I377" s="450"/>
      <c r="J377" s="451"/>
      <c r="K377" s="452">
        <v>0</v>
      </c>
      <c r="L377" s="1388">
        <f t="shared" si="87"/>
        <v>0</v>
      </c>
      <c r="M377" s="7" t="str">
        <f t="shared" si="83"/>
        <v/>
      </c>
      <c r="N377" s="409"/>
    </row>
    <row r="378" spans="1:14" ht="18.75" customHeight="1">
      <c r="A378" s="23">
        <v>100</v>
      </c>
      <c r="B378" s="149"/>
      <c r="C378" s="470">
        <v>3120</v>
      </c>
      <c r="D378" s="471" t="s">
        <v>2008</v>
      </c>
      <c r="E378" s="1389">
        <f t="shared" si="84"/>
        <v>0</v>
      </c>
      <c r="F378" s="472"/>
      <c r="G378" s="473"/>
      <c r="H378" s="474">
        <v>0</v>
      </c>
      <c r="I378" s="472"/>
      <c r="J378" s="473"/>
      <c r="K378" s="474">
        <v>0</v>
      </c>
      <c r="L378" s="1389">
        <f t="shared" si="87"/>
        <v>0</v>
      </c>
      <c r="M378" s="7" t="str">
        <f t="shared" si="83"/>
        <v/>
      </c>
      <c r="N378" s="409"/>
    </row>
    <row r="379" spans="1:14" s="15" customFormat="1" ht="18.75" customHeight="1">
      <c r="A379" s="22">
        <v>115</v>
      </c>
      <c r="B379" s="459">
        <v>3200</v>
      </c>
      <c r="C379" s="1800" t="s">
        <v>316</v>
      </c>
      <c r="D379" s="1801"/>
      <c r="E379" s="1381">
        <f t="shared" ref="E379:L379" si="88">SUM(E380:E383)</f>
        <v>0</v>
      </c>
      <c r="F379" s="460">
        <f t="shared" si="88"/>
        <v>0</v>
      </c>
      <c r="G379" s="475">
        <f t="shared" si="88"/>
        <v>0</v>
      </c>
      <c r="H379" s="446">
        <f>SUM(H380:H383)</f>
        <v>0</v>
      </c>
      <c r="I379" s="460">
        <f t="shared" si="88"/>
        <v>0</v>
      </c>
      <c r="J379" s="445">
        <f t="shared" si="88"/>
        <v>0</v>
      </c>
      <c r="K379" s="446">
        <f>SUM(K380:K383)</f>
        <v>0</v>
      </c>
      <c r="L379" s="1381">
        <f t="shared" si="88"/>
        <v>0</v>
      </c>
      <c r="M379" s="7" t="str">
        <f t="shared" si="83"/>
        <v/>
      </c>
      <c r="N379" s="409"/>
    </row>
    <row r="380" spans="1:14" ht="18.75" customHeight="1">
      <c r="A380" s="22">
        <v>120</v>
      </c>
      <c r="B380" s="149"/>
      <c r="C380" s="150">
        <v>3210</v>
      </c>
      <c r="D380" s="205" t="s">
        <v>296</v>
      </c>
      <c r="E380" s="1382">
        <f t="shared" si="84"/>
        <v>0</v>
      </c>
      <c r="F380" s="488">
        <v>0</v>
      </c>
      <c r="G380" s="489">
        <v>0</v>
      </c>
      <c r="H380" s="154">
        <v>0</v>
      </c>
      <c r="I380" s="488">
        <v>0</v>
      </c>
      <c r="J380" s="489">
        <v>0</v>
      </c>
      <c r="K380" s="154">
        <v>0</v>
      </c>
      <c r="L380" s="1382">
        <f>I380+J380+K380</f>
        <v>0</v>
      </c>
      <c r="M380" s="7" t="str">
        <f t="shared" si="83"/>
        <v/>
      </c>
      <c r="N380" s="409"/>
    </row>
    <row r="381" spans="1:14" ht="18.75" customHeight="1">
      <c r="A381" s="23">
        <v>125</v>
      </c>
      <c r="B381" s="181"/>
      <c r="C381" s="448">
        <v>3220</v>
      </c>
      <c r="D381" s="469" t="s">
        <v>259</v>
      </c>
      <c r="E381" s="1384">
        <f t="shared" si="84"/>
        <v>0</v>
      </c>
      <c r="F381" s="1472">
        <v>0</v>
      </c>
      <c r="G381" s="1473">
        <v>0</v>
      </c>
      <c r="H381" s="452">
        <v>0</v>
      </c>
      <c r="I381" s="1472">
        <v>0</v>
      </c>
      <c r="J381" s="1473">
        <v>0</v>
      </c>
      <c r="K381" s="452">
        <v>0</v>
      </c>
      <c r="L381" s="1384">
        <f>I381+J381+K381</f>
        <v>0</v>
      </c>
      <c r="M381" s="7" t="str">
        <f t="shared" si="83"/>
        <v/>
      </c>
      <c r="N381" s="409"/>
    </row>
    <row r="382" spans="1:14" ht="18.75" customHeight="1">
      <c r="A382" s="23">
        <v>130</v>
      </c>
      <c r="B382" s="149"/>
      <c r="C382" s="453">
        <v>3230</v>
      </c>
      <c r="D382" s="468" t="s">
        <v>317</v>
      </c>
      <c r="E382" s="1385">
        <f t="shared" si="84"/>
        <v>0</v>
      </c>
      <c r="F382" s="1474">
        <v>0</v>
      </c>
      <c r="G382" s="1475">
        <v>0</v>
      </c>
      <c r="H382" s="457">
        <v>0</v>
      </c>
      <c r="I382" s="1474">
        <v>0</v>
      </c>
      <c r="J382" s="1475">
        <v>0</v>
      </c>
      <c r="K382" s="457">
        <v>0</v>
      </c>
      <c r="L382" s="1385">
        <f>I382+J382+K382</f>
        <v>0</v>
      </c>
      <c r="M382" s="7" t="str">
        <f t="shared" si="83"/>
        <v/>
      </c>
      <c r="N382" s="409"/>
    </row>
    <row r="383" spans="1:14" ht="18.75" customHeight="1">
      <c r="A383" s="36">
        <v>135</v>
      </c>
      <c r="B383" s="149"/>
      <c r="C383" s="179">
        <v>3240</v>
      </c>
      <c r="D383" s="476" t="s">
        <v>318</v>
      </c>
      <c r="E383" s="1386">
        <f t="shared" si="84"/>
        <v>0</v>
      </c>
      <c r="F383" s="492">
        <v>0</v>
      </c>
      <c r="G383" s="493">
        <v>0</v>
      </c>
      <c r="H383" s="175">
        <v>0</v>
      </c>
      <c r="I383" s="492">
        <v>0</v>
      </c>
      <c r="J383" s="493">
        <v>0</v>
      </c>
      <c r="K383" s="175">
        <v>0</v>
      </c>
      <c r="L383" s="1386">
        <f>I383+J383+K383</f>
        <v>0</v>
      </c>
      <c r="M383" s="7" t="str">
        <f t="shared" si="83"/>
        <v/>
      </c>
      <c r="N383" s="409"/>
    </row>
    <row r="384" spans="1:14" s="15" customFormat="1" ht="18.75" customHeight="1">
      <c r="A384" s="39">
        <v>145</v>
      </c>
      <c r="B384" s="459">
        <v>6000</v>
      </c>
      <c r="C384" s="1800" t="s">
        <v>260</v>
      </c>
      <c r="D384" s="1801"/>
      <c r="E384" s="1381">
        <f t="shared" ref="E384:L384" si="89">SUM(E385:E386)</f>
        <v>0</v>
      </c>
      <c r="F384" s="1647">
        <f t="shared" si="89"/>
        <v>0</v>
      </c>
      <c r="G384" s="1650">
        <f t="shared" si="89"/>
        <v>0</v>
      </c>
      <c r="H384" s="1654">
        <f>SUM(H385:H386)</f>
        <v>0</v>
      </c>
      <c r="I384" s="1647">
        <f t="shared" si="89"/>
        <v>0</v>
      </c>
      <c r="J384" s="1651">
        <f t="shared" si="89"/>
        <v>0</v>
      </c>
      <c r="K384" s="446">
        <f>SUM(K385:K386)</f>
        <v>0</v>
      </c>
      <c r="L384" s="1381">
        <f t="shared" si="89"/>
        <v>0</v>
      </c>
      <c r="M384" s="7" t="str">
        <f t="shared" si="83"/>
        <v/>
      </c>
      <c r="N384" s="409"/>
    </row>
    <row r="385" spans="1:14" ht="18.75" customHeight="1">
      <c r="A385" s="36">
        <v>150</v>
      </c>
      <c r="B385" s="171"/>
      <c r="C385" s="150">
        <v>6001</v>
      </c>
      <c r="D385" s="151" t="s">
        <v>334</v>
      </c>
      <c r="E385" s="1645">
        <f t="shared" si="84"/>
        <v>0</v>
      </c>
      <c r="F385" s="488">
        <v>0</v>
      </c>
      <c r="G385" s="1656">
        <v>0</v>
      </c>
      <c r="H385" s="1648">
        <v>0</v>
      </c>
      <c r="I385" s="488">
        <v>0</v>
      </c>
      <c r="J385" s="1656">
        <v>0</v>
      </c>
      <c r="K385" s="1649">
        <v>0</v>
      </c>
      <c r="L385" s="1382">
        <f>I385+J385+K385</f>
        <v>0</v>
      </c>
      <c r="M385" s="7" t="str">
        <f t="shared" si="83"/>
        <v/>
      </c>
      <c r="N385" s="409"/>
    </row>
    <row r="386" spans="1:14" ht="18.75" customHeight="1">
      <c r="A386" s="36">
        <v>155</v>
      </c>
      <c r="B386" s="171"/>
      <c r="C386" s="179">
        <v>6002</v>
      </c>
      <c r="D386" s="186" t="s">
        <v>335</v>
      </c>
      <c r="E386" s="1646">
        <f t="shared" si="84"/>
        <v>0</v>
      </c>
      <c r="F386" s="1652">
        <v>0</v>
      </c>
      <c r="G386" s="1653">
        <v>0</v>
      </c>
      <c r="H386" s="1655">
        <v>0</v>
      </c>
      <c r="I386" s="1652">
        <v>0</v>
      </c>
      <c r="J386" s="1653">
        <v>0</v>
      </c>
      <c r="K386" s="175">
        <v>0</v>
      </c>
      <c r="L386" s="1386">
        <f>I386+J386+K386</f>
        <v>0</v>
      </c>
      <c r="M386" s="7" t="str">
        <f t="shared" si="83"/>
        <v/>
      </c>
      <c r="N386" s="409"/>
    </row>
    <row r="387" spans="1:14" s="15" customFormat="1" ht="18.75" customHeight="1">
      <c r="A387" s="39">
        <v>160</v>
      </c>
      <c r="B387" s="459">
        <v>6100</v>
      </c>
      <c r="C387" s="1800" t="s">
        <v>261</v>
      </c>
      <c r="D387" s="1801"/>
      <c r="E387" s="1381">
        <f t="shared" ref="E387:L387" si="90">SUM(E388:E391)</f>
        <v>411855</v>
      </c>
      <c r="F387" s="1620">
        <f t="shared" si="90"/>
        <v>411855</v>
      </c>
      <c r="G387" s="475">
        <f t="shared" si="90"/>
        <v>0</v>
      </c>
      <c r="H387" s="446">
        <f>SUM(H388:H391)</f>
        <v>0</v>
      </c>
      <c r="I387" s="1620">
        <f t="shared" si="90"/>
        <v>251772</v>
      </c>
      <c r="J387" s="445">
        <f t="shared" si="90"/>
        <v>0</v>
      </c>
      <c r="K387" s="446">
        <f>SUM(K388:K391)</f>
        <v>0</v>
      </c>
      <c r="L387" s="1381">
        <f t="shared" si="90"/>
        <v>251772</v>
      </c>
      <c r="M387" s="7">
        <f t="shared" si="83"/>
        <v>1</v>
      </c>
      <c r="N387" s="409"/>
    </row>
    <row r="388" spans="1:14" ht="18.75" customHeight="1">
      <c r="A388" s="36">
        <v>165</v>
      </c>
      <c r="B388" s="171"/>
      <c r="C388" s="150">
        <v>6101</v>
      </c>
      <c r="D388" s="151" t="s">
        <v>716</v>
      </c>
      <c r="E388" s="1382">
        <f t="shared" si="84"/>
        <v>0</v>
      </c>
      <c r="F388" s="152"/>
      <c r="G388" s="153"/>
      <c r="H388" s="154">
        <v>0</v>
      </c>
      <c r="I388" s="152"/>
      <c r="J388" s="153"/>
      <c r="K388" s="154">
        <v>0</v>
      </c>
      <c r="L388" s="1382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170</v>
      </c>
      <c r="B389" s="171"/>
      <c r="C389" s="156">
        <v>6102</v>
      </c>
      <c r="D389" s="184" t="s">
        <v>717</v>
      </c>
      <c r="E389" s="1383">
        <f t="shared" si="84"/>
        <v>0</v>
      </c>
      <c r="F389" s="158"/>
      <c r="G389" s="159"/>
      <c r="H389" s="160">
        <v>0</v>
      </c>
      <c r="I389" s="158"/>
      <c r="J389" s="159"/>
      <c r="K389" s="160">
        <v>0</v>
      </c>
      <c r="L389" s="1383">
        <f>I389+J389+K389</f>
        <v>0</v>
      </c>
      <c r="M389" s="7" t="str">
        <f t="shared" si="83"/>
        <v/>
      </c>
      <c r="N389" s="409"/>
    </row>
    <row r="390" spans="1:14" ht="18.75" customHeight="1">
      <c r="A390" s="36"/>
      <c r="B390" s="181"/>
      <c r="C390" s="156">
        <v>6105</v>
      </c>
      <c r="D390" s="184" t="s">
        <v>617</v>
      </c>
      <c r="E390" s="1390">
        <f t="shared" si="84"/>
        <v>0</v>
      </c>
      <c r="F390" s="158"/>
      <c r="G390" s="159"/>
      <c r="H390" s="160">
        <v>0</v>
      </c>
      <c r="I390" s="158"/>
      <c r="J390" s="159"/>
      <c r="K390" s="160">
        <v>0</v>
      </c>
      <c r="L390" s="1390">
        <f>I390+J390+K390</f>
        <v>0</v>
      </c>
      <c r="M390" s="7" t="str">
        <f t="shared" si="83"/>
        <v/>
      </c>
      <c r="N390" s="409"/>
    </row>
    <row r="391" spans="1:14" ht="18.75" customHeight="1">
      <c r="A391" s="36">
        <v>180</v>
      </c>
      <c r="B391" s="181"/>
      <c r="C391" s="179">
        <v>6109</v>
      </c>
      <c r="D391" s="477" t="s">
        <v>262</v>
      </c>
      <c r="E391" s="1391">
        <f t="shared" si="84"/>
        <v>411855</v>
      </c>
      <c r="F391" s="173">
        <v>411855</v>
      </c>
      <c r="G391" s="174"/>
      <c r="H391" s="175">
        <v>0</v>
      </c>
      <c r="I391" s="173">
        <v>251772</v>
      </c>
      <c r="J391" s="174"/>
      <c r="K391" s="175">
        <v>0</v>
      </c>
      <c r="L391" s="1391">
        <f>I391+J391+K391</f>
        <v>251772</v>
      </c>
      <c r="M391" s="7">
        <f t="shared" si="83"/>
        <v>1</v>
      </c>
      <c r="N391" s="409"/>
    </row>
    <row r="392" spans="1:14" s="15" customFormat="1" ht="18.75" customHeight="1">
      <c r="A392" s="22">
        <v>185</v>
      </c>
      <c r="B392" s="459">
        <v>6200</v>
      </c>
      <c r="C392" s="1800" t="s">
        <v>263</v>
      </c>
      <c r="D392" s="1801"/>
      <c r="E392" s="1381">
        <f t="shared" ref="E392:L392" si="91">SUM(E393:E394)</f>
        <v>0</v>
      </c>
      <c r="F392" s="460">
        <f t="shared" si="91"/>
        <v>0</v>
      </c>
      <c r="G392" s="475">
        <f t="shared" si="91"/>
        <v>0</v>
      </c>
      <c r="H392" s="446">
        <f>SUM(H393:H394)</f>
        <v>0</v>
      </c>
      <c r="I392" s="460">
        <f t="shared" si="91"/>
        <v>0</v>
      </c>
      <c r="J392" s="445">
        <f t="shared" si="91"/>
        <v>0</v>
      </c>
      <c r="K392" s="446">
        <f>SUM(K393:K394)</f>
        <v>0</v>
      </c>
      <c r="L392" s="1381">
        <f t="shared" si="91"/>
        <v>0</v>
      </c>
      <c r="M392" s="7" t="str">
        <f t="shared" si="83"/>
        <v/>
      </c>
      <c r="N392" s="409"/>
    </row>
    <row r="393" spans="1:14" ht="18.75" customHeight="1">
      <c r="A393" s="23">
        <v>190</v>
      </c>
      <c r="B393" s="478"/>
      <c r="C393" s="150">
        <v>6201</v>
      </c>
      <c r="D393" s="479" t="s">
        <v>2009</v>
      </c>
      <c r="E393" s="1382">
        <f t="shared" si="84"/>
        <v>0</v>
      </c>
      <c r="F393" s="152"/>
      <c r="G393" s="153"/>
      <c r="H393" s="154">
        <v>0</v>
      </c>
      <c r="I393" s="152"/>
      <c r="J393" s="153"/>
      <c r="K393" s="154">
        <v>0</v>
      </c>
      <c r="L393" s="1382">
        <f>I393+J393+K393</f>
        <v>0</v>
      </c>
      <c r="M393" s="7" t="str">
        <f t="shared" si="83"/>
        <v/>
      </c>
      <c r="N393" s="409"/>
    </row>
    <row r="394" spans="1:14" ht="18.75" customHeight="1">
      <c r="A394" s="23">
        <v>195</v>
      </c>
      <c r="B394" s="149"/>
      <c r="C394" s="179">
        <v>6202</v>
      </c>
      <c r="D394" s="480" t="s">
        <v>336</v>
      </c>
      <c r="E394" s="1386">
        <f t="shared" si="84"/>
        <v>0</v>
      </c>
      <c r="F394" s="173"/>
      <c r="G394" s="174"/>
      <c r="H394" s="175">
        <v>0</v>
      </c>
      <c r="I394" s="173"/>
      <c r="J394" s="174"/>
      <c r="K394" s="175">
        <v>0</v>
      </c>
      <c r="L394" s="1386">
        <f>I394+J394+K394</f>
        <v>0</v>
      </c>
      <c r="M394" s="7" t="str">
        <f t="shared" si="83"/>
        <v/>
      </c>
      <c r="N394" s="409"/>
    </row>
    <row r="395" spans="1:14" s="15" customFormat="1" ht="18.75" customHeight="1">
      <c r="A395" s="22">
        <v>200</v>
      </c>
      <c r="B395" s="459">
        <v>6300</v>
      </c>
      <c r="C395" s="1800" t="s">
        <v>264</v>
      </c>
      <c r="D395" s="1801"/>
      <c r="E395" s="1381">
        <f t="shared" ref="E395:L395" si="92">SUM(E396:E397)</f>
        <v>0</v>
      </c>
      <c r="F395" s="1647">
        <f t="shared" si="92"/>
        <v>0</v>
      </c>
      <c r="G395" s="1650">
        <f t="shared" si="92"/>
        <v>0</v>
      </c>
      <c r="H395" s="1654">
        <f>SUM(H396:H397)</f>
        <v>0</v>
      </c>
      <c r="I395" s="1647">
        <f t="shared" si="92"/>
        <v>0</v>
      </c>
      <c r="J395" s="1651">
        <f t="shared" si="92"/>
        <v>0</v>
      </c>
      <c r="K395" s="446">
        <f>SUM(K396:K397)</f>
        <v>0</v>
      </c>
      <c r="L395" s="1381">
        <f t="shared" si="92"/>
        <v>0</v>
      </c>
      <c r="M395" s="7" t="str">
        <f t="shared" si="83"/>
        <v/>
      </c>
      <c r="N395" s="409"/>
    </row>
    <row r="396" spans="1:14" ht="18.75" customHeight="1">
      <c r="A396" s="23">
        <v>205</v>
      </c>
      <c r="B396" s="149"/>
      <c r="C396" s="150">
        <v>6301</v>
      </c>
      <c r="D396" s="479" t="s">
        <v>2009</v>
      </c>
      <c r="E396" s="1645">
        <f t="shared" si="84"/>
        <v>0</v>
      </c>
      <c r="F396" s="488">
        <v>0</v>
      </c>
      <c r="G396" s="1656">
        <v>0</v>
      </c>
      <c r="H396" s="1638">
        <v>0</v>
      </c>
      <c r="I396" s="488">
        <v>0</v>
      </c>
      <c r="J396" s="1656">
        <v>0</v>
      </c>
      <c r="K396" s="1649">
        <v>0</v>
      </c>
      <c r="L396" s="1382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206</v>
      </c>
      <c r="B397" s="149"/>
      <c r="C397" s="179">
        <v>6302</v>
      </c>
      <c r="D397" s="480" t="s">
        <v>336</v>
      </c>
      <c r="E397" s="1646">
        <f t="shared" si="84"/>
        <v>0</v>
      </c>
      <c r="F397" s="1652">
        <v>0</v>
      </c>
      <c r="G397" s="1653">
        <v>0</v>
      </c>
      <c r="H397" s="1655">
        <v>0</v>
      </c>
      <c r="I397" s="1652">
        <v>0</v>
      </c>
      <c r="J397" s="1653">
        <v>0</v>
      </c>
      <c r="K397" s="175">
        <v>0</v>
      </c>
      <c r="L397" s="1386">
        <f>I397+J397+K397</f>
        <v>0</v>
      </c>
      <c r="M397" s="7" t="str">
        <f t="shared" si="83"/>
        <v/>
      </c>
      <c r="N397" s="409"/>
    </row>
    <row r="398" spans="1:14" s="46" customFormat="1" ht="18.75" customHeight="1">
      <c r="A398" s="26">
        <v>210</v>
      </c>
      <c r="B398" s="459">
        <v>6400</v>
      </c>
      <c r="C398" s="1800" t="s">
        <v>944</v>
      </c>
      <c r="D398" s="1801"/>
      <c r="E398" s="1381">
        <f t="shared" ref="E398:L398" si="93">SUM(E399:E400)</f>
        <v>0</v>
      </c>
      <c r="F398" s="1620">
        <f t="shared" si="93"/>
        <v>0</v>
      </c>
      <c r="G398" s="475">
        <f t="shared" si="93"/>
        <v>0</v>
      </c>
      <c r="H398" s="446">
        <f>SUM(H399:H400)</f>
        <v>0</v>
      </c>
      <c r="I398" s="1620">
        <f t="shared" si="93"/>
        <v>0</v>
      </c>
      <c r="J398" s="445">
        <f t="shared" si="93"/>
        <v>0</v>
      </c>
      <c r="K398" s="446">
        <f>SUM(K399:K400)</f>
        <v>0</v>
      </c>
      <c r="L398" s="1381">
        <f t="shared" si="93"/>
        <v>0</v>
      </c>
      <c r="M398" s="7" t="str">
        <f t="shared" si="83"/>
        <v/>
      </c>
      <c r="N398" s="409"/>
    </row>
    <row r="399" spans="1:14" s="35" customFormat="1">
      <c r="A399" s="28">
        <v>211</v>
      </c>
      <c r="B399" s="181"/>
      <c r="C399" s="481">
        <v>6401</v>
      </c>
      <c r="D399" s="482" t="s">
        <v>337</v>
      </c>
      <c r="E399" s="1382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2">
        <f>I399+J399+K399</f>
        <v>0</v>
      </c>
      <c r="M399" s="7" t="str">
        <f t="shared" si="83"/>
        <v/>
      </c>
      <c r="N399" s="409"/>
    </row>
    <row r="400" spans="1:14" s="35" customFormat="1">
      <c r="A400" s="28">
        <v>212</v>
      </c>
      <c r="B400" s="181"/>
      <c r="C400" s="483">
        <v>6402</v>
      </c>
      <c r="D400" s="484" t="s">
        <v>336</v>
      </c>
      <c r="E400" s="1386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6">
        <f>I400+J400+K400</f>
        <v>0</v>
      </c>
      <c r="M400" s="7" t="str">
        <f t="shared" si="83"/>
        <v/>
      </c>
      <c r="N400" s="409"/>
    </row>
    <row r="401" spans="1:14" s="46" customFormat="1" ht="18.75" customHeight="1">
      <c r="A401" s="47">
        <v>213</v>
      </c>
      <c r="B401" s="459">
        <v>6500</v>
      </c>
      <c r="C401" s="1800" t="s">
        <v>699</v>
      </c>
      <c r="D401" s="1801"/>
      <c r="E401" s="1381">
        <f t="shared" si="84"/>
        <v>0</v>
      </c>
      <c r="F401" s="485"/>
      <c r="G401" s="486"/>
      <c r="H401" s="1482">
        <v>0</v>
      </c>
      <c r="I401" s="485"/>
      <c r="J401" s="486"/>
      <c r="K401" s="1482">
        <v>0</v>
      </c>
      <c r="L401" s="1381">
        <f>I401+J401+K401</f>
        <v>0</v>
      </c>
      <c r="M401" s="7" t="str">
        <f t="shared" si="83"/>
        <v/>
      </c>
      <c r="N401" s="409"/>
    </row>
    <row r="402" spans="1:14" s="15" customFormat="1" ht="18.75" customHeight="1">
      <c r="A402" s="22">
        <v>215</v>
      </c>
      <c r="B402" s="459">
        <v>6600</v>
      </c>
      <c r="C402" s="1800" t="s">
        <v>700</v>
      </c>
      <c r="D402" s="1801"/>
      <c r="E402" s="1381">
        <f t="shared" ref="E402:L402" si="94">SUM(E403:E404)</f>
        <v>0</v>
      </c>
      <c r="F402" s="1647">
        <f t="shared" si="94"/>
        <v>0</v>
      </c>
      <c r="G402" s="1650">
        <f t="shared" si="94"/>
        <v>0</v>
      </c>
      <c r="H402" s="1654">
        <f>SUM(H403:H404)</f>
        <v>0</v>
      </c>
      <c r="I402" s="1647">
        <f t="shared" si="94"/>
        <v>0</v>
      </c>
      <c r="J402" s="1651">
        <f t="shared" si="94"/>
        <v>0</v>
      </c>
      <c r="K402" s="446">
        <f>SUM(K403:K404)</f>
        <v>0</v>
      </c>
      <c r="L402" s="1381">
        <f t="shared" si="94"/>
        <v>0</v>
      </c>
      <c r="M402" s="7" t="str">
        <f t="shared" si="83"/>
        <v/>
      </c>
      <c r="N402" s="409"/>
    </row>
    <row r="403" spans="1:14" ht="18.75" customHeight="1">
      <c r="A403" s="25">
        <v>220</v>
      </c>
      <c r="B403" s="149"/>
      <c r="C403" s="150">
        <v>6601</v>
      </c>
      <c r="D403" s="151" t="s">
        <v>265</v>
      </c>
      <c r="E403" s="1645">
        <f t="shared" si="84"/>
        <v>0</v>
      </c>
      <c r="F403" s="488">
        <v>0</v>
      </c>
      <c r="G403" s="1656">
        <v>0</v>
      </c>
      <c r="H403" s="1638">
        <v>0</v>
      </c>
      <c r="I403" s="488">
        <v>0</v>
      </c>
      <c r="J403" s="1656">
        <v>0</v>
      </c>
      <c r="K403" s="1649">
        <v>0</v>
      </c>
      <c r="L403" s="1382">
        <f>I403+J403+K403</f>
        <v>0</v>
      </c>
      <c r="M403" s="7" t="str">
        <f t="shared" si="83"/>
        <v/>
      </c>
      <c r="N403" s="409"/>
    </row>
    <row r="404" spans="1:14" ht="18.75" customHeight="1">
      <c r="A404" s="23">
        <v>225</v>
      </c>
      <c r="B404" s="149"/>
      <c r="C404" s="179">
        <v>6602</v>
      </c>
      <c r="D404" s="186" t="s">
        <v>266</v>
      </c>
      <c r="E404" s="1646">
        <f t="shared" si="84"/>
        <v>0</v>
      </c>
      <c r="F404" s="1652">
        <v>0</v>
      </c>
      <c r="G404" s="1653">
        <v>0</v>
      </c>
      <c r="H404" s="1655">
        <v>0</v>
      </c>
      <c r="I404" s="1652">
        <v>0</v>
      </c>
      <c r="J404" s="1653">
        <v>0</v>
      </c>
      <c r="K404" s="175">
        <v>0</v>
      </c>
      <c r="L404" s="1386">
        <f>I404+J404+K404</f>
        <v>0</v>
      </c>
      <c r="M404" s="7" t="str">
        <f t="shared" si="83"/>
        <v/>
      </c>
      <c r="N404" s="409"/>
    </row>
    <row r="405" spans="1:14" s="15" customFormat="1" ht="18.75" customHeight="1">
      <c r="A405" s="22">
        <v>215</v>
      </c>
      <c r="B405" s="459">
        <v>6700</v>
      </c>
      <c r="C405" s="1800" t="s">
        <v>718</v>
      </c>
      <c r="D405" s="1801"/>
      <c r="E405" s="1381">
        <f t="shared" ref="E405:L405" si="95">SUM(E406:E407)</f>
        <v>0</v>
      </c>
      <c r="F405" s="1620">
        <f t="shared" si="95"/>
        <v>0</v>
      </c>
      <c r="G405" s="475">
        <f t="shared" si="95"/>
        <v>0</v>
      </c>
      <c r="H405" s="446">
        <f>SUM(H406:H407)</f>
        <v>0</v>
      </c>
      <c r="I405" s="1620">
        <f t="shared" si="95"/>
        <v>0</v>
      </c>
      <c r="J405" s="445">
        <f t="shared" si="95"/>
        <v>0</v>
      </c>
      <c r="K405" s="446">
        <f>SUM(K406:K407)</f>
        <v>0</v>
      </c>
      <c r="L405" s="1381">
        <f t="shared" si="95"/>
        <v>0</v>
      </c>
      <c r="M405" s="7" t="str">
        <f t="shared" si="83"/>
        <v/>
      </c>
      <c r="N405" s="409"/>
    </row>
    <row r="406" spans="1:14" ht="18.75" customHeight="1">
      <c r="A406" s="25">
        <v>220</v>
      </c>
      <c r="B406" s="149"/>
      <c r="C406" s="150">
        <v>6701</v>
      </c>
      <c r="D406" s="151" t="s">
        <v>719</v>
      </c>
      <c r="E406" s="1382">
        <f t="shared" si="84"/>
        <v>0</v>
      </c>
      <c r="F406" s="152"/>
      <c r="G406" s="153"/>
      <c r="H406" s="154">
        <v>0</v>
      </c>
      <c r="I406" s="152"/>
      <c r="J406" s="153"/>
      <c r="K406" s="154">
        <v>0</v>
      </c>
      <c r="L406" s="1382">
        <f>I406+J406+K406</f>
        <v>0</v>
      </c>
      <c r="M406" s="7" t="str">
        <f t="shared" si="83"/>
        <v/>
      </c>
      <c r="N406" s="409"/>
    </row>
    <row r="407" spans="1:14" ht="18.75" customHeight="1">
      <c r="A407" s="23">
        <v>225</v>
      </c>
      <c r="B407" s="149"/>
      <c r="C407" s="179">
        <v>6702</v>
      </c>
      <c r="D407" s="186" t="s">
        <v>319</v>
      </c>
      <c r="E407" s="1386">
        <f t="shared" si="84"/>
        <v>0</v>
      </c>
      <c r="F407" s="173"/>
      <c r="G407" s="174"/>
      <c r="H407" s="175">
        <v>0</v>
      </c>
      <c r="I407" s="173"/>
      <c r="J407" s="174"/>
      <c r="K407" s="175">
        <v>0</v>
      </c>
      <c r="L407" s="1386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230</v>
      </c>
      <c r="B408" s="459">
        <v>6900</v>
      </c>
      <c r="C408" s="1800" t="s">
        <v>267</v>
      </c>
      <c r="D408" s="1801"/>
      <c r="E408" s="1381">
        <f t="shared" ref="E408:L408" si="96">SUM(E409:E414)</f>
        <v>0</v>
      </c>
      <c r="F408" s="460">
        <f t="shared" si="96"/>
        <v>0</v>
      </c>
      <c r="G408" s="475">
        <f t="shared" si="96"/>
        <v>0</v>
      </c>
      <c r="H408" s="446">
        <f>SUM(H409:H414)</f>
        <v>0</v>
      </c>
      <c r="I408" s="460">
        <f t="shared" si="96"/>
        <v>0</v>
      </c>
      <c r="J408" s="445">
        <f t="shared" si="96"/>
        <v>0</v>
      </c>
      <c r="K408" s="446">
        <f>SUM(K409:K414)</f>
        <v>0</v>
      </c>
      <c r="L408" s="1381">
        <f t="shared" si="96"/>
        <v>0</v>
      </c>
      <c r="M408" s="7" t="str">
        <f t="shared" si="83"/>
        <v/>
      </c>
      <c r="N408" s="409"/>
    </row>
    <row r="409" spans="1:14" ht="18.75" customHeight="1">
      <c r="A409" s="23">
        <v>235</v>
      </c>
      <c r="B409" s="196"/>
      <c r="C409" s="487">
        <v>6901</v>
      </c>
      <c r="D409" s="151" t="s">
        <v>720</v>
      </c>
      <c r="E409" s="1392">
        <f t="shared" si="84"/>
        <v>0</v>
      </c>
      <c r="F409" s="488">
        <v>0</v>
      </c>
      <c r="G409" s="489">
        <v>0</v>
      </c>
      <c r="H409" s="154">
        <v>0</v>
      </c>
      <c r="I409" s="488">
        <v>0</v>
      </c>
      <c r="J409" s="489">
        <v>0</v>
      </c>
      <c r="K409" s="154">
        <v>0</v>
      </c>
      <c r="L409" s="1392">
        <f t="shared" ref="L409:L414" si="97">I409+J409+K409</f>
        <v>0</v>
      </c>
      <c r="M409" s="7" t="str">
        <f t="shared" si="83"/>
        <v/>
      </c>
      <c r="N409" s="409"/>
    </row>
    <row r="410" spans="1:14" ht="18.75" customHeight="1">
      <c r="A410" s="23">
        <v>240</v>
      </c>
      <c r="B410" s="196"/>
      <c r="C410" s="156">
        <v>6905</v>
      </c>
      <c r="D410" s="184" t="s">
        <v>701</v>
      </c>
      <c r="E410" s="1390">
        <f t="shared" si="84"/>
        <v>0</v>
      </c>
      <c r="F410" s="490">
        <v>0</v>
      </c>
      <c r="G410" s="491">
        <v>0</v>
      </c>
      <c r="H410" s="160">
        <v>0</v>
      </c>
      <c r="I410" s="490">
        <v>0</v>
      </c>
      <c r="J410" s="491">
        <v>0</v>
      </c>
      <c r="K410" s="160">
        <v>0</v>
      </c>
      <c r="L410" s="1390">
        <f t="shared" si="97"/>
        <v>0</v>
      </c>
      <c r="M410" s="7" t="str">
        <f t="shared" si="83"/>
        <v/>
      </c>
      <c r="N410" s="409"/>
    </row>
    <row r="411" spans="1:14" ht="18.75" customHeight="1">
      <c r="A411" s="23">
        <v>240</v>
      </c>
      <c r="B411" s="196"/>
      <c r="C411" s="156">
        <v>6906</v>
      </c>
      <c r="D411" s="184" t="s">
        <v>171</v>
      </c>
      <c r="E411" s="1390">
        <f t="shared" si="84"/>
        <v>0</v>
      </c>
      <c r="F411" s="490">
        <v>0</v>
      </c>
      <c r="G411" s="491">
        <v>0</v>
      </c>
      <c r="H411" s="160">
        <v>0</v>
      </c>
      <c r="I411" s="490">
        <v>0</v>
      </c>
      <c r="J411" s="491">
        <v>0</v>
      </c>
      <c r="K411" s="160">
        <v>0</v>
      </c>
      <c r="L411" s="1390">
        <f t="shared" si="97"/>
        <v>0</v>
      </c>
      <c r="M411" s="7" t="str">
        <f t="shared" si="83"/>
        <v/>
      </c>
      <c r="N411" s="409"/>
    </row>
    <row r="412" spans="1:14" ht="18.75" customHeight="1">
      <c r="A412" s="23">
        <v>245</v>
      </c>
      <c r="B412" s="196"/>
      <c r="C412" s="156">
        <v>6907</v>
      </c>
      <c r="D412" s="184" t="s">
        <v>945</v>
      </c>
      <c r="E412" s="1390">
        <f t="shared" si="84"/>
        <v>0</v>
      </c>
      <c r="F412" s="490">
        <v>0</v>
      </c>
      <c r="G412" s="491">
        <v>0</v>
      </c>
      <c r="H412" s="160">
        <v>0</v>
      </c>
      <c r="I412" s="490">
        <v>0</v>
      </c>
      <c r="J412" s="491">
        <v>0</v>
      </c>
      <c r="K412" s="160">
        <v>0</v>
      </c>
      <c r="L412" s="1390">
        <f t="shared" si="97"/>
        <v>0</v>
      </c>
      <c r="M412" s="7" t="str">
        <f t="shared" si="83"/>
        <v/>
      </c>
      <c r="N412" s="409"/>
    </row>
    <row r="413" spans="1:14" ht="18.75" customHeight="1">
      <c r="A413" s="23">
        <v>250</v>
      </c>
      <c r="B413" s="196"/>
      <c r="C413" s="156">
        <v>6908</v>
      </c>
      <c r="D413" s="184" t="s">
        <v>721</v>
      </c>
      <c r="E413" s="1390">
        <f t="shared" si="84"/>
        <v>0</v>
      </c>
      <c r="F413" s="490">
        <v>0</v>
      </c>
      <c r="G413" s="491">
        <v>0</v>
      </c>
      <c r="H413" s="160">
        <v>0</v>
      </c>
      <c r="I413" s="490">
        <v>0</v>
      </c>
      <c r="J413" s="491">
        <v>0</v>
      </c>
      <c r="K413" s="160">
        <v>0</v>
      </c>
      <c r="L413" s="1390">
        <f t="shared" si="97"/>
        <v>0</v>
      </c>
      <c r="M413" s="7" t="str">
        <f t="shared" si="83"/>
        <v/>
      </c>
      <c r="N413" s="409"/>
    </row>
    <row r="414" spans="1:14" ht="18.75" customHeight="1">
      <c r="A414" s="23">
        <v>255</v>
      </c>
      <c r="B414" s="196"/>
      <c r="C414" s="179">
        <v>6909</v>
      </c>
      <c r="D414" s="186" t="s">
        <v>722</v>
      </c>
      <c r="E414" s="1386">
        <f t="shared" si="84"/>
        <v>0</v>
      </c>
      <c r="F414" s="492">
        <v>0</v>
      </c>
      <c r="G414" s="493">
        <v>0</v>
      </c>
      <c r="H414" s="175">
        <v>0</v>
      </c>
      <c r="I414" s="492">
        <v>0</v>
      </c>
      <c r="J414" s="493">
        <v>0</v>
      </c>
      <c r="K414" s="175">
        <v>0</v>
      </c>
      <c r="L414" s="1386">
        <f t="shared" si="97"/>
        <v>0</v>
      </c>
      <c r="M414" s="7" t="str">
        <f t="shared" si="83"/>
        <v/>
      </c>
      <c r="N414" s="409"/>
    </row>
    <row r="415" spans="1:14" ht="20.25" customHeight="1" thickBot="1">
      <c r="A415" s="36">
        <v>260</v>
      </c>
      <c r="B415" s="494" t="s">
        <v>928</v>
      </c>
      <c r="C415" s="495" t="s">
        <v>760</v>
      </c>
      <c r="D415" s="496" t="s">
        <v>946</v>
      </c>
      <c r="E415" s="514">
        <f t="shared" ref="E415:L415" si="98">SUM(E357,E371,E379,E384,E387,E392,E395,E398,E401,E402,E405,E408)</f>
        <v>411855</v>
      </c>
      <c r="F415" s="497">
        <f t="shared" si="98"/>
        <v>411855</v>
      </c>
      <c r="G415" s="498">
        <f t="shared" si="98"/>
        <v>0</v>
      </c>
      <c r="H415" s="517">
        <f>SUM(H357,H371,H379,H384,H387,H392,H395,H398,H401,H402,H405,H408)</f>
        <v>0</v>
      </c>
      <c r="I415" s="497">
        <f t="shared" si="98"/>
        <v>251772</v>
      </c>
      <c r="J415" s="498">
        <f t="shared" si="98"/>
        <v>0</v>
      </c>
      <c r="K415" s="517">
        <f>SUM(K357,K371,K379,K384,K387,K392,K395,K398,K401,K402,K405,K408)</f>
        <v>0</v>
      </c>
      <c r="L415" s="514">
        <f t="shared" si="98"/>
        <v>251772</v>
      </c>
      <c r="M415" s="7">
        <f t="shared" si="83"/>
        <v>1</v>
      </c>
      <c r="N415" s="406"/>
    </row>
    <row r="416" spans="1:14" ht="16.5" thickTop="1">
      <c r="A416" s="36">
        <v>261</v>
      </c>
      <c r="B416" s="499" t="s">
        <v>947</v>
      </c>
      <c r="C416" s="500"/>
      <c r="D416" s="501" t="s">
        <v>698</v>
      </c>
      <c r="E416" s="1393"/>
      <c r="F416" s="502"/>
      <c r="G416" s="502"/>
      <c r="H416" s="503"/>
      <c r="I416" s="502"/>
      <c r="J416" s="504"/>
      <c r="K416" s="504"/>
      <c r="L416" s="1408"/>
      <c r="M416" s="7" t="str">
        <f t="shared" si="83"/>
        <v/>
      </c>
      <c r="N416" s="406"/>
    </row>
    <row r="417" spans="1:14">
      <c r="A417" s="36">
        <v>262</v>
      </c>
      <c r="B417" s="505"/>
      <c r="C417" s="506"/>
      <c r="D417" s="507"/>
      <c r="E417" s="1394"/>
      <c r="F417" s="508"/>
      <c r="G417" s="508"/>
      <c r="H417" s="509"/>
      <c r="I417" s="508"/>
      <c r="J417" s="510"/>
      <c r="K417" s="510"/>
      <c r="L417" s="1409"/>
      <c r="M417" s="7" t="str">
        <f t="shared" si="83"/>
        <v/>
      </c>
      <c r="N417" s="406"/>
    </row>
    <row r="418" spans="1:14" s="15" customFormat="1" ht="18" customHeight="1">
      <c r="A418" s="39">
        <v>265</v>
      </c>
      <c r="B418" s="459">
        <v>7400</v>
      </c>
      <c r="C418" s="1800" t="s">
        <v>786</v>
      </c>
      <c r="D418" s="1801"/>
      <c r="E418" s="1381">
        <f>F418+G418+H418</f>
        <v>0</v>
      </c>
      <c r="F418" s="485"/>
      <c r="G418" s="486"/>
      <c r="H418" s="1482">
        <v>0</v>
      </c>
      <c r="I418" s="485"/>
      <c r="J418" s="486"/>
      <c r="K418" s="1482">
        <v>0</v>
      </c>
      <c r="L418" s="1381">
        <f>I418+J418+K418</f>
        <v>0</v>
      </c>
      <c r="M418" s="7" t="str">
        <f t="shared" si="83"/>
        <v/>
      </c>
      <c r="N418" s="406"/>
    </row>
    <row r="419" spans="1:14" s="15" customFormat="1" ht="18" customHeight="1">
      <c r="A419" s="39">
        <v>275</v>
      </c>
      <c r="B419" s="459">
        <v>7500</v>
      </c>
      <c r="C419" s="1800" t="s">
        <v>723</v>
      </c>
      <c r="D419" s="1801"/>
      <c r="E419" s="1381">
        <f>F419+G419+H419</f>
        <v>0</v>
      </c>
      <c r="F419" s="485"/>
      <c r="G419" s="486"/>
      <c r="H419" s="1482">
        <v>0</v>
      </c>
      <c r="I419" s="485"/>
      <c r="J419" s="486"/>
      <c r="K419" s="1482">
        <v>0</v>
      </c>
      <c r="L419" s="1381">
        <f>I419+J419+K419</f>
        <v>0</v>
      </c>
      <c r="M419" s="7" t="str">
        <f t="shared" si="83"/>
        <v/>
      </c>
      <c r="N419" s="406"/>
    </row>
    <row r="420" spans="1:14" s="15" customFormat="1" ht="18" customHeight="1">
      <c r="A420" s="22">
        <v>285</v>
      </c>
      <c r="B420" s="459">
        <v>7600</v>
      </c>
      <c r="C420" s="1800" t="s">
        <v>268</v>
      </c>
      <c r="D420" s="1801"/>
      <c r="E420" s="1381">
        <f>F420+G420+H420</f>
        <v>0</v>
      </c>
      <c r="F420" s="1618"/>
      <c r="G420" s="1619"/>
      <c r="H420" s="1482">
        <v>0</v>
      </c>
      <c r="I420" s="1618">
        <v>-8000</v>
      </c>
      <c r="J420" s="1619"/>
      <c r="K420" s="1482">
        <v>0</v>
      </c>
      <c r="L420" s="1381">
        <f>I420+J420+K420</f>
        <v>-8000</v>
      </c>
      <c r="M420" s="7">
        <f t="shared" si="83"/>
        <v>1</v>
      </c>
      <c r="N420" s="406"/>
    </row>
    <row r="421" spans="1:14" s="15" customFormat="1" ht="18" customHeight="1">
      <c r="A421" s="22">
        <v>295</v>
      </c>
      <c r="B421" s="459">
        <v>7700</v>
      </c>
      <c r="C421" s="1800" t="s">
        <v>702</v>
      </c>
      <c r="D421" s="1801"/>
      <c r="E421" s="1615">
        <f>F421+G421+H421</f>
        <v>0</v>
      </c>
      <c r="F421" s="1623">
        <v>0</v>
      </c>
      <c r="G421" s="1624">
        <v>0</v>
      </c>
      <c r="H421" s="1617">
        <v>0</v>
      </c>
      <c r="I421" s="1623">
        <v>0</v>
      </c>
      <c r="J421" s="1624">
        <v>0</v>
      </c>
      <c r="K421" s="1616">
        <v>0</v>
      </c>
      <c r="L421" s="1381">
        <f>I421+J421+K421</f>
        <v>0</v>
      </c>
      <c r="M421" s="7" t="str">
        <f>(IF($E421&lt;&gt;0,$M$2,IF($L421&lt;&gt;0,$M$2,"")))</f>
        <v/>
      </c>
      <c r="N421" s="406"/>
    </row>
    <row r="422" spans="1:14" s="15" customFormat="1" ht="18.75" customHeight="1">
      <c r="A422" s="22">
        <v>215</v>
      </c>
      <c r="B422" s="459">
        <v>7800</v>
      </c>
      <c r="C422" s="1800" t="s">
        <v>948</v>
      </c>
      <c r="D422" s="1801"/>
      <c r="E422" s="1381">
        <f t="shared" ref="E422:L422" si="99">SUM(E423:E424)</f>
        <v>0</v>
      </c>
      <c r="F422" s="1620">
        <f t="shared" si="99"/>
        <v>0</v>
      </c>
      <c r="G422" s="1621">
        <f t="shared" si="99"/>
        <v>0</v>
      </c>
      <c r="H422" s="446">
        <f>SUM(H423:H424)</f>
        <v>0</v>
      </c>
      <c r="I422" s="1620">
        <f t="shared" si="99"/>
        <v>0</v>
      </c>
      <c r="J422" s="1622">
        <f t="shared" si="99"/>
        <v>0</v>
      </c>
      <c r="K422" s="446">
        <f t="shared" si="99"/>
        <v>0</v>
      </c>
      <c r="L422" s="1381">
        <f t="shared" si="99"/>
        <v>0</v>
      </c>
      <c r="M422" s="7" t="str">
        <f>(IF($E422&lt;&gt;0,$M$2,IF($L422&lt;&gt;0,$M$2,"")))</f>
        <v/>
      </c>
      <c r="N422" s="406"/>
    </row>
    <row r="423" spans="1:14" ht="18" customHeight="1">
      <c r="A423" s="25">
        <v>220</v>
      </c>
      <c r="B423" s="149"/>
      <c r="C423" s="150">
        <v>7833</v>
      </c>
      <c r="D423" s="151" t="s">
        <v>724</v>
      </c>
      <c r="E423" s="1382">
        <f>F423+G423+H423</f>
        <v>0</v>
      </c>
      <c r="F423" s="152"/>
      <c r="G423" s="153"/>
      <c r="H423" s="154">
        <v>0</v>
      </c>
      <c r="I423" s="152"/>
      <c r="J423" s="153"/>
      <c r="K423" s="154">
        <v>0</v>
      </c>
      <c r="L423" s="1382">
        <f>I423+J423+K423</f>
        <v>0</v>
      </c>
      <c r="M423" s="7" t="str">
        <f>(IF($E423&lt;&gt;0,$M$2,IF($L423&lt;&gt;0,$M$2,"")))</f>
        <v/>
      </c>
      <c r="N423" s="406"/>
    </row>
    <row r="424" spans="1:14">
      <c r="A424" s="23">
        <v>225</v>
      </c>
      <c r="B424" s="149"/>
      <c r="C424" s="162">
        <v>7888</v>
      </c>
      <c r="D424" s="185" t="s">
        <v>949</v>
      </c>
      <c r="E424" s="1395">
        <f>F424+G424+H424</f>
        <v>0</v>
      </c>
      <c r="F424" s="173"/>
      <c r="G424" s="174"/>
      <c r="H424" s="175">
        <v>0</v>
      </c>
      <c r="I424" s="173"/>
      <c r="J424" s="174"/>
      <c r="K424" s="175">
        <v>0</v>
      </c>
      <c r="L424" s="1395">
        <f>I424+J424+K424</f>
        <v>0</v>
      </c>
      <c r="M424" s="7" t="str">
        <f>(IF($E424&lt;&gt;0,$M$2,IF($L424&lt;&gt;0,$M$2,"")))</f>
        <v/>
      </c>
      <c r="N424" s="406"/>
    </row>
    <row r="425" spans="1:14" ht="20.25" customHeight="1" thickBot="1">
      <c r="A425" s="23">
        <v>315</v>
      </c>
      <c r="B425" s="511" t="s">
        <v>928</v>
      </c>
      <c r="C425" s="512" t="s">
        <v>760</v>
      </c>
      <c r="D425" s="513" t="s">
        <v>950</v>
      </c>
      <c r="E425" s="514">
        <f t="shared" ref="E425:L425" si="100">SUM(E418,E419,E420,E421,E422)</f>
        <v>0</v>
      </c>
      <c r="F425" s="515">
        <f t="shared" si="100"/>
        <v>0</v>
      </c>
      <c r="G425" s="516">
        <f t="shared" si="100"/>
        <v>0</v>
      </c>
      <c r="H425" s="517">
        <f>SUM(H418,H419,H420,H421,H422)</f>
        <v>0</v>
      </c>
      <c r="I425" s="515">
        <f t="shared" si="100"/>
        <v>-8000</v>
      </c>
      <c r="J425" s="516">
        <f t="shared" si="100"/>
        <v>0</v>
      </c>
      <c r="K425" s="517">
        <f t="shared" si="100"/>
        <v>0</v>
      </c>
      <c r="L425" s="514">
        <f t="shared" si="100"/>
        <v>-8000</v>
      </c>
      <c r="M425" s="7">
        <v>1</v>
      </c>
      <c r="N425" s="406"/>
    </row>
    <row r="426" spans="1:14" ht="15" customHeight="1" thickTop="1">
      <c r="A426" s="23"/>
      <c r="B426" s="229"/>
      <c r="C426" s="229"/>
      <c r="D426" s="230"/>
      <c r="E426" s="229"/>
      <c r="F426" s="229"/>
      <c r="G426" s="103"/>
      <c r="H426" s="103"/>
      <c r="I426" s="229"/>
      <c r="J426" s="229"/>
      <c r="K426" s="103"/>
      <c r="L426" s="229"/>
      <c r="M426" s="7">
        <v>1</v>
      </c>
      <c r="N426" s="406"/>
    </row>
    <row r="427" spans="1:14">
      <c r="A427" s="23"/>
      <c r="B427" s="518"/>
      <c r="C427" s="518"/>
      <c r="D427" s="519"/>
      <c r="E427" s="519"/>
      <c r="F427" s="519"/>
      <c r="G427" s="519"/>
      <c r="H427" s="519"/>
      <c r="I427" s="519"/>
      <c r="J427" s="519"/>
      <c r="K427" s="519"/>
      <c r="L427" s="519"/>
      <c r="M427" s="519">
        <v>1</v>
      </c>
      <c r="N427" s="406"/>
    </row>
    <row r="428" spans="1:14">
      <c r="A428" s="23"/>
      <c r="B428" s="229"/>
      <c r="C428" s="392"/>
      <c r="D428" s="401"/>
      <c r="E428" s="238"/>
      <c r="F428" s="238"/>
      <c r="G428" s="224"/>
      <c r="H428" s="224"/>
      <c r="I428" s="224"/>
      <c r="J428" s="224"/>
      <c r="K428" s="224"/>
      <c r="L428" s="238"/>
      <c r="M428" s="7">
        <v>1</v>
      </c>
      <c r="N428" s="520"/>
    </row>
    <row r="429" spans="1:14" ht="21" customHeight="1">
      <c r="A429" s="23"/>
      <c r="B429" s="1807" t="str">
        <f>$B$7</f>
        <v>ОТЧЕТНИ ДАННИ ПО ЕБК ЗА ИЗПЪЛНЕНИЕТО НА БЮДЖЕТА</v>
      </c>
      <c r="C429" s="1808"/>
      <c r="D429" s="1808"/>
      <c r="E429" s="238"/>
      <c r="F429" s="238"/>
      <c r="G429" s="224"/>
      <c r="H429" s="224"/>
      <c r="I429" s="224"/>
      <c r="J429" s="224"/>
      <c r="K429" s="224"/>
      <c r="L429" s="224"/>
      <c r="M429" s="7">
        <v>1</v>
      </c>
      <c r="N429" s="520"/>
    </row>
    <row r="430" spans="1:14" ht="18.75" customHeight="1">
      <c r="A430" s="23"/>
      <c r="B430" s="229"/>
      <c r="C430" s="392"/>
      <c r="D430" s="401"/>
      <c r="E430" s="407" t="s">
        <v>909</v>
      </c>
      <c r="F430" s="407" t="s">
        <v>854</v>
      </c>
      <c r="G430" s="224"/>
      <c r="H430" s="224"/>
      <c r="I430" s="224"/>
      <c r="J430" s="224"/>
      <c r="K430" s="224"/>
      <c r="L430" s="224"/>
      <c r="M430" s="7">
        <v>1</v>
      </c>
      <c r="N430" s="520"/>
    </row>
    <row r="431" spans="1:14" ht="27" customHeight="1">
      <c r="A431" s="23"/>
      <c r="B431" s="1779" t="str">
        <f>$B$9</f>
        <v>ОУ "Христо Ботев" - с.Левка</v>
      </c>
      <c r="C431" s="1780"/>
      <c r="D431" s="1781"/>
      <c r="E431" s="115">
        <f>$E$9</f>
        <v>42736</v>
      </c>
      <c r="F431" s="408">
        <f>$F$9</f>
        <v>42916</v>
      </c>
      <c r="G431" s="224"/>
      <c r="H431" s="224"/>
      <c r="I431" s="224"/>
      <c r="J431" s="224"/>
      <c r="K431" s="224"/>
      <c r="L431" s="238"/>
      <c r="M431" s="7">
        <v>1</v>
      </c>
      <c r="N431" s="520"/>
    </row>
    <row r="432" spans="1:14">
      <c r="A432" s="23"/>
      <c r="B432" s="228" t="str">
        <f>$B$10</f>
        <v>(наименование на разпоредителя с бюджет)</v>
      </c>
      <c r="C432" s="229"/>
      <c r="D432" s="230"/>
      <c r="E432" s="238"/>
      <c r="F432" s="238"/>
      <c r="G432" s="224"/>
      <c r="H432" s="224"/>
      <c r="I432" s="224"/>
      <c r="J432" s="224"/>
      <c r="K432" s="224"/>
      <c r="L432" s="238"/>
      <c r="M432" s="7">
        <v>1</v>
      </c>
      <c r="N432" s="520"/>
    </row>
    <row r="433" spans="1:14" ht="5.25" customHeight="1">
      <c r="A433" s="23"/>
      <c r="B433" s="228"/>
      <c r="C433" s="229"/>
      <c r="D433" s="230"/>
      <c r="E433" s="410"/>
      <c r="F433" s="238"/>
      <c r="G433" s="224"/>
      <c r="H433" s="224"/>
      <c r="I433" s="224"/>
      <c r="J433" s="224"/>
      <c r="K433" s="224"/>
      <c r="L433" s="238"/>
      <c r="M433" s="7">
        <v>1</v>
      </c>
      <c r="N433" s="520"/>
    </row>
    <row r="434" spans="1:14" ht="27.75" customHeight="1">
      <c r="A434" s="23"/>
      <c r="B434" s="1770" t="e">
        <f>$B$12</f>
        <v>#N/A</v>
      </c>
      <c r="C434" s="1771"/>
      <c r="D434" s="1772"/>
      <c r="E434" s="411" t="s">
        <v>910</v>
      </c>
      <c r="F434" s="233" t="str">
        <f>$F$12</f>
        <v>000892670</v>
      </c>
      <c r="G434" s="224"/>
      <c r="H434" s="224"/>
      <c r="I434" s="224"/>
      <c r="J434" s="224"/>
      <c r="K434" s="224"/>
      <c r="L434" s="238"/>
      <c r="M434" s="7">
        <v>1</v>
      </c>
      <c r="N434" s="520"/>
    </row>
    <row r="435" spans="1:14">
      <c r="A435" s="23"/>
      <c r="B435" s="412" t="str">
        <f>$B$13</f>
        <v>(наименование на първостепенния разпоредител с бюджет)</v>
      </c>
      <c r="C435" s="6"/>
      <c r="D435" s="238"/>
      <c r="E435" s="410"/>
      <c r="F435" s="238"/>
      <c r="G435" s="224"/>
      <c r="H435" s="224"/>
      <c r="I435" s="224"/>
      <c r="J435" s="224"/>
      <c r="K435" s="224"/>
      <c r="L435" s="238"/>
      <c r="M435" s="7">
        <v>1</v>
      </c>
      <c r="N435" s="520"/>
    </row>
    <row r="436" spans="1:14" ht="19.5">
      <c r="A436" s="23"/>
      <c r="B436" s="238"/>
      <c r="C436" s="238"/>
      <c r="D436" s="521" t="s">
        <v>911</v>
      </c>
      <c r="E436" s="239">
        <f>$E$15</f>
        <v>0</v>
      </c>
      <c r="F436" s="126" t="str">
        <f>+$F$15</f>
        <v>БЮДЖЕТ</v>
      </c>
      <c r="G436" s="240"/>
      <c r="H436" s="240"/>
      <c r="I436" s="240"/>
      <c r="J436" s="240"/>
      <c r="K436" s="240"/>
      <c r="L436" s="219"/>
      <c r="M436" s="7">
        <v>1</v>
      </c>
      <c r="N436" s="520"/>
    </row>
    <row r="437" spans="1:14" ht="16.5" thickBot="1">
      <c r="A437" s="23"/>
      <c r="B437" s="238"/>
      <c r="C437" s="238"/>
      <c r="D437" s="238"/>
      <c r="E437" s="238"/>
      <c r="F437" s="238"/>
      <c r="G437" s="245"/>
      <c r="H437" s="246" t="s">
        <v>474</v>
      </c>
      <c r="I437" s="245"/>
      <c r="J437" s="245"/>
      <c r="K437" s="245"/>
      <c r="L437" s="1380" t="s">
        <v>474</v>
      </c>
      <c r="M437" s="7">
        <v>1</v>
      </c>
      <c r="N437" s="520"/>
    </row>
    <row r="438" spans="1:14" ht="22.5" customHeight="1" thickBot="1">
      <c r="A438" s="23"/>
      <c r="B438" s="522"/>
      <c r="C438" s="392"/>
      <c r="D438" s="523"/>
      <c r="E438" s="1748" t="s">
        <v>2050</v>
      </c>
      <c r="F438" s="1749"/>
      <c r="G438" s="1749"/>
      <c r="H438" s="1750"/>
      <c r="I438" s="524" t="s">
        <v>2051</v>
      </c>
      <c r="J438" s="525"/>
      <c r="K438" s="526"/>
      <c r="L438" s="527"/>
      <c r="M438" s="7">
        <v>1</v>
      </c>
      <c r="N438" s="520"/>
    </row>
    <row r="439" spans="1:14" ht="48" customHeight="1">
      <c r="A439" s="23"/>
      <c r="B439" s="528"/>
      <c r="C439" s="528"/>
      <c r="D439" s="529" t="s">
        <v>905</v>
      </c>
      <c r="E439" s="137" t="str">
        <f>E20</f>
        <v>Уточнен план                Общо</v>
      </c>
      <c r="F439" s="1410" t="str">
        <f t="shared" ref="F439:L439" si="101">F20</f>
        <v>държавни дейности</v>
      </c>
      <c r="G439" s="1411" t="str">
        <f t="shared" si="101"/>
        <v>местни дейности</v>
      </c>
      <c r="H439" s="1412" t="str">
        <f t="shared" si="101"/>
        <v>дофинансиране</v>
      </c>
      <c r="I439" s="530" t="str">
        <f t="shared" si="101"/>
        <v>държавни дейности -ОТЧЕТ</v>
      </c>
      <c r="J439" s="531" t="str">
        <f t="shared" si="101"/>
        <v>местни дейности - ОТЧЕТ</v>
      </c>
      <c r="K439" s="532" t="str">
        <f t="shared" si="101"/>
        <v>дофинансиране - ОТЧЕТ</v>
      </c>
      <c r="L439" s="533" t="str">
        <f t="shared" si="101"/>
        <v>ОТЧЕТ                                    ОБЩО</v>
      </c>
      <c r="M439" s="7">
        <v>1</v>
      </c>
      <c r="N439" s="520"/>
    </row>
    <row r="440" spans="1:14" ht="19.5" thickBot="1">
      <c r="A440" s="23"/>
      <c r="B440" s="534"/>
      <c r="C440" s="535"/>
      <c r="D440" s="536" t="s">
        <v>906</v>
      </c>
      <c r="E440" s="537" t="str">
        <f>E21</f>
        <v>(1)</v>
      </c>
      <c r="F440" s="538" t="str">
        <f t="shared" ref="F440:L440" si="102">F21</f>
        <v>(2)</v>
      </c>
      <c r="G440" s="539" t="str">
        <f t="shared" si="102"/>
        <v>(3)</v>
      </c>
      <c r="H440" s="540" t="str">
        <f t="shared" si="102"/>
        <v>(4)</v>
      </c>
      <c r="I440" s="541" t="str">
        <f t="shared" si="102"/>
        <v>(5)</v>
      </c>
      <c r="J440" s="542" t="str">
        <f t="shared" si="102"/>
        <v>(6)</v>
      </c>
      <c r="K440" s="543" t="str">
        <f t="shared" si="102"/>
        <v>(7)</v>
      </c>
      <c r="L440" s="544" t="str">
        <f t="shared" si="102"/>
        <v>(8)</v>
      </c>
      <c r="M440" s="7">
        <v>1</v>
      </c>
      <c r="N440" s="520"/>
    </row>
    <row r="441" spans="1:14" ht="21" customHeight="1" thickTop="1">
      <c r="A441" s="23"/>
      <c r="B441" s="392"/>
      <c r="C441" s="545"/>
      <c r="D441" s="546" t="s">
        <v>907</v>
      </c>
      <c r="E441" s="547">
        <f t="shared" ref="E441:L441" si="103">+E168-E301+E415+E425</f>
        <v>6468</v>
      </c>
      <c r="F441" s="548">
        <f t="shared" si="103"/>
        <v>6468</v>
      </c>
      <c r="G441" s="549">
        <f t="shared" si="103"/>
        <v>0</v>
      </c>
      <c r="H441" s="550">
        <f>+H168-H301+H415+H425</f>
        <v>0</v>
      </c>
      <c r="I441" s="548">
        <f t="shared" si="103"/>
        <v>45316</v>
      </c>
      <c r="J441" s="549">
        <f t="shared" si="103"/>
        <v>0</v>
      </c>
      <c r="K441" s="550">
        <f t="shared" si="103"/>
        <v>0</v>
      </c>
      <c r="L441" s="551">
        <f t="shared" si="103"/>
        <v>45316</v>
      </c>
      <c r="M441" s="7">
        <v>1</v>
      </c>
      <c r="N441" s="520"/>
    </row>
    <row r="442" spans="1:14" ht="20.25" customHeight="1" thickBot="1">
      <c r="A442" s="23"/>
      <c r="B442" s="392"/>
      <c r="C442" s="552"/>
      <c r="D442" s="553" t="s">
        <v>908</v>
      </c>
      <c r="E442" s="554">
        <f t="shared" ref="E442:K443" si="104">+E593</f>
        <v>-6468</v>
      </c>
      <c r="F442" s="555">
        <f t="shared" si="104"/>
        <v>-6468</v>
      </c>
      <c r="G442" s="556">
        <f t="shared" si="104"/>
        <v>0</v>
      </c>
      <c r="H442" s="557">
        <f t="shared" si="104"/>
        <v>0</v>
      </c>
      <c r="I442" s="555">
        <f t="shared" si="104"/>
        <v>-45316</v>
      </c>
      <c r="J442" s="556">
        <f t="shared" si="104"/>
        <v>0</v>
      </c>
      <c r="K442" s="557">
        <f t="shared" si="104"/>
        <v>0</v>
      </c>
      <c r="L442" s="558">
        <f>+L593</f>
        <v>-45316</v>
      </c>
      <c r="M442" s="7">
        <v>1</v>
      </c>
      <c r="N442" s="520"/>
    </row>
    <row r="443" spans="1:14" ht="16.5" thickTop="1">
      <c r="A443" s="23"/>
      <c r="B443" s="392"/>
      <c r="C443" s="552"/>
      <c r="D443" s="559">
        <f>+IF(+SUM(E443:J443)=0,0,"Контрола: дефицит/излишък = финансиране с обратен знак (V. + VІ. = 0)")</f>
        <v>0</v>
      </c>
      <c r="E443" s="560">
        <f t="shared" si="104"/>
        <v>0</v>
      </c>
      <c r="F443" s="560"/>
      <c r="G443" s="560"/>
      <c r="H443" s="560"/>
      <c r="I443" s="560"/>
      <c r="J443" s="560"/>
      <c r="K443" s="560"/>
      <c r="L443" s="560">
        <f>+L594</f>
        <v>0</v>
      </c>
      <c r="M443" s="7">
        <v>1</v>
      </c>
      <c r="N443" s="520"/>
    </row>
    <row r="444" spans="1:14">
      <c r="A444" s="23"/>
      <c r="B444" s="561"/>
      <c r="C444" s="561"/>
      <c r="D444" s="562"/>
      <c r="E444" s="562"/>
      <c r="F444" s="562"/>
      <c r="G444" s="562"/>
      <c r="H444" s="562"/>
      <c r="I444" s="562"/>
      <c r="J444" s="562"/>
      <c r="K444" s="562"/>
      <c r="L444" s="562"/>
      <c r="M444" s="7">
        <v>1</v>
      </c>
      <c r="N444" s="520"/>
    </row>
    <row r="445" spans="1:14" ht="20.25" customHeight="1">
      <c r="A445" s="23"/>
      <c r="B445" s="1809" t="str">
        <f>$B$7</f>
        <v>ОТЧЕТНИ ДАННИ ПО ЕБК ЗА ИЗПЪЛНЕНИЕТО НА БЮДЖЕТА</v>
      </c>
      <c r="C445" s="1810"/>
      <c r="D445" s="1810"/>
      <c r="E445" s="224"/>
      <c r="F445" s="224"/>
      <c r="G445" s="224"/>
      <c r="H445" s="224"/>
      <c r="I445" s="224"/>
      <c r="J445" s="224"/>
      <c r="K445" s="224"/>
      <c r="L445" s="238"/>
      <c r="M445" s="7">
        <v>1</v>
      </c>
      <c r="N445" s="520"/>
    </row>
    <row r="446" spans="1:14" ht="18.75" customHeight="1">
      <c r="A446" s="23"/>
      <c r="B446" s="229"/>
      <c r="C446" s="392"/>
      <c r="D446" s="401"/>
      <c r="E446" s="407" t="s">
        <v>909</v>
      </c>
      <c r="F446" s="407" t="s">
        <v>854</v>
      </c>
      <c r="G446" s="224"/>
      <c r="H446" s="224"/>
      <c r="I446" s="224"/>
      <c r="J446" s="224"/>
      <c r="K446" s="224"/>
      <c r="L446" s="238"/>
      <c r="M446" s="7">
        <v>1</v>
      </c>
      <c r="N446" s="520"/>
    </row>
    <row r="447" spans="1:14" ht="27" customHeight="1">
      <c r="A447" s="23"/>
      <c r="B447" s="1779" t="str">
        <f>$B$9</f>
        <v>ОУ "Христо Ботев" - с.Левка</v>
      </c>
      <c r="C447" s="1780"/>
      <c r="D447" s="1781"/>
      <c r="E447" s="115">
        <f>$E$9</f>
        <v>42736</v>
      </c>
      <c r="F447" s="408">
        <f>$F$9</f>
        <v>42916</v>
      </c>
      <c r="G447" s="224"/>
      <c r="H447" s="224"/>
      <c r="I447" s="224"/>
      <c r="J447" s="224"/>
      <c r="K447" s="224"/>
      <c r="L447" s="238"/>
      <c r="M447" s="7">
        <v>1</v>
      </c>
      <c r="N447" s="520"/>
    </row>
    <row r="448" spans="1:14">
      <c r="A448" s="23"/>
      <c r="B448" s="228" t="str">
        <f>$B$10</f>
        <v>(наименование на разпоредителя с бюджет)</v>
      </c>
      <c r="C448" s="229"/>
      <c r="D448" s="230"/>
      <c r="E448" s="238"/>
      <c r="F448" s="238"/>
      <c r="G448" s="224"/>
      <c r="H448" s="224"/>
      <c r="I448" s="224"/>
      <c r="J448" s="224"/>
      <c r="K448" s="224"/>
      <c r="L448" s="238"/>
      <c r="M448" s="7">
        <v>1</v>
      </c>
      <c r="N448" s="520"/>
    </row>
    <row r="449" spans="1:14" ht="5.25" customHeight="1">
      <c r="A449" s="23"/>
      <c r="B449" s="228"/>
      <c r="C449" s="229"/>
      <c r="D449" s="230"/>
      <c r="E449" s="410"/>
      <c r="F449" s="238"/>
      <c r="G449" s="224"/>
      <c r="H449" s="224"/>
      <c r="I449" s="224"/>
      <c r="J449" s="224"/>
      <c r="K449" s="224"/>
      <c r="L449" s="238"/>
      <c r="M449" s="7">
        <v>1</v>
      </c>
      <c r="N449" s="520"/>
    </row>
    <row r="450" spans="1:14" ht="27" customHeight="1">
      <c r="A450" s="23"/>
      <c r="B450" s="1770" t="e">
        <f>$B$12</f>
        <v>#N/A</v>
      </c>
      <c r="C450" s="1771"/>
      <c r="D450" s="1772"/>
      <c r="E450" s="411" t="s">
        <v>910</v>
      </c>
      <c r="F450" s="233" t="str">
        <f>$F$12</f>
        <v>000892670</v>
      </c>
      <c r="G450" s="224"/>
      <c r="H450" s="224"/>
      <c r="I450" s="224"/>
      <c r="J450" s="224"/>
      <c r="K450" s="224"/>
      <c r="L450" s="238"/>
      <c r="M450" s="7">
        <v>1</v>
      </c>
      <c r="N450" s="520"/>
    </row>
    <row r="451" spans="1:14">
      <c r="A451" s="23"/>
      <c r="B451" s="238"/>
      <c r="C451" s="6"/>
      <c r="D451" s="238"/>
      <c r="E451" s="410"/>
      <c r="F451" s="238"/>
      <c r="G451" s="224"/>
      <c r="H451" s="224"/>
      <c r="I451" s="224"/>
      <c r="J451" s="224"/>
      <c r="K451" s="224"/>
      <c r="L451" s="238"/>
      <c r="M451" s="7">
        <v>1</v>
      </c>
      <c r="N451" s="520"/>
    </row>
    <row r="452" spans="1:14" ht="19.5">
      <c r="A452" s="23"/>
      <c r="B452" s="237"/>
      <c r="C452" s="238"/>
      <c r="D452" s="521" t="s">
        <v>911</v>
      </c>
      <c r="E452" s="239">
        <f>$E$15</f>
        <v>0</v>
      </c>
      <c r="F452" s="126" t="str">
        <f>+$F$15</f>
        <v>БЮДЖЕТ</v>
      </c>
      <c r="G452" s="240"/>
      <c r="H452" s="240"/>
      <c r="I452" s="240"/>
      <c r="J452" s="240"/>
      <c r="K452" s="240"/>
      <c r="L452" s="219"/>
      <c r="M452" s="7">
        <v>1</v>
      </c>
      <c r="N452" s="520"/>
    </row>
    <row r="453" spans="1:14" ht="14.25" customHeight="1" thickBot="1">
      <c r="A453" s="23"/>
      <c r="B453" s="229"/>
      <c r="C453" s="392"/>
      <c r="D453" s="401"/>
      <c r="E453" s="37"/>
      <c r="F453" s="245"/>
      <c r="G453" s="245"/>
      <c r="H453" s="247" t="s">
        <v>474</v>
      </c>
      <c r="I453" s="245"/>
      <c r="J453" s="245"/>
      <c r="K453" s="245"/>
      <c r="L453" s="1380" t="s">
        <v>474</v>
      </c>
      <c r="M453" s="7">
        <v>1</v>
      </c>
      <c r="N453" s="520"/>
    </row>
    <row r="454" spans="1:14" ht="22.5" customHeight="1">
      <c r="A454" s="23"/>
      <c r="B454" s="563" t="s">
        <v>951</v>
      </c>
      <c r="C454" s="564"/>
      <c r="D454" s="565"/>
      <c r="E454" s="1751" t="s">
        <v>2052</v>
      </c>
      <c r="F454" s="1752"/>
      <c r="G454" s="1752"/>
      <c r="H454" s="1753"/>
      <c r="I454" s="566" t="s">
        <v>2053</v>
      </c>
      <c r="J454" s="567"/>
      <c r="K454" s="567"/>
      <c r="L454" s="568"/>
      <c r="M454" s="7">
        <v>1</v>
      </c>
      <c r="N454" s="520"/>
    </row>
    <row r="455" spans="1:14" ht="60" customHeight="1">
      <c r="A455" s="23"/>
      <c r="B455" s="569" t="s">
        <v>66</v>
      </c>
      <c r="C455" s="570" t="s">
        <v>475</v>
      </c>
      <c r="D455" s="571" t="s">
        <v>696</v>
      </c>
      <c r="E455" s="1406" t="str">
        <f>E20</f>
        <v>Уточнен план                Общо</v>
      </c>
      <c r="F455" s="1410" t="str">
        <f t="shared" ref="F455:L455" si="105">F20</f>
        <v>държавни дейности</v>
      </c>
      <c r="G455" s="1411" t="str">
        <f t="shared" si="105"/>
        <v>местни дейности</v>
      </c>
      <c r="H455" s="1412" t="str">
        <f t="shared" si="105"/>
        <v>дофинансиране</v>
      </c>
      <c r="I455" s="572" t="str">
        <f t="shared" si="105"/>
        <v>държавни дейности -ОТЧЕТ</v>
      </c>
      <c r="J455" s="573" t="str">
        <f t="shared" si="105"/>
        <v>местни дейности - ОТЧЕТ</v>
      </c>
      <c r="K455" s="574" t="str">
        <f t="shared" si="105"/>
        <v>дофинансиране - ОТЧЕТ</v>
      </c>
      <c r="L455" s="575" t="str">
        <f t="shared" si="105"/>
        <v>ОТЧЕТ                                    ОБЩО</v>
      </c>
      <c r="M455" s="7">
        <v>1</v>
      </c>
      <c r="N455" s="520"/>
    </row>
    <row r="456" spans="1:14" ht="18.75">
      <c r="A456" s="23">
        <v>1</v>
      </c>
      <c r="B456" s="576"/>
      <c r="C456" s="577"/>
      <c r="D456" s="578" t="s">
        <v>714</v>
      </c>
      <c r="E456" s="1407" t="str">
        <f>E21</f>
        <v>(1)</v>
      </c>
      <c r="F456" s="434" t="str">
        <f t="shared" ref="F456:L456" si="106">F21</f>
        <v>(2)</v>
      </c>
      <c r="G456" s="435" t="str">
        <f t="shared" si="106"/>
        <v>(3)</v>
      </c>
      <c r="H456" s="436" t="str">
        <f t="shared" si="106"/>
        <v>(4)</v>
      </c>
      <c r="I456" s="262" t="str">
        <f t="shared" si="106"/>
        <v>(5)</v>
      </c>
      <c r="J456" s="263" t="str">
        <f t="shared" si="106"/>
        <v>(6)</v>
      </c>
      <c r="K456" s="264" t="str">
        <f t="shared" si="106"/>
        <v>(7)</v>
      </c>
      <c r="L456" s="437" t="str">
        <f t="shared" si="106"/>
        <v>(8)</v>
      </c>
      <c r="M456" s="7">
        <v>1</v>
      </c>
      <c r="N456" s="520"/>
    </row>
    <row r="457" spans="1:14" s="15" customFormat="1" ht="18.75" customHeight="1">
      <c r="A457" s="22">
        <v>5</v>
      </c>
      <c r="B457" s="579">
        <v>7000</v>
      </c>
      <c r="C457" s="1805" t="s">
        <v>787</v>
      </c>
      <c r="D457" s="1806"/>
      <c r="E457" s="580">
        <f t="shared" ref="E457:L457" si="107">SUM(E458:E460)</f>
        <v>0</v>
      </c>
      <c r="F457" s="581">
        <f t="shared" si="107"/>
        <v>0</v>
      </c>
      <c r="G457" s="582">
        <f t="shared" si="107"/>
        <v>0</v>
      </c>
      <c r="H457" s="583">
        <f>SUM(H458:H460)</f>
        <v>0</v>
      </c>
      <c r="I457" s="581">
        <f t="shared" si="107"/>
        <v>0</v>
      </c>
      <c r="J457" s="582">
        <f t="shared" si="107"/>
        <v>0</v>
      </c>
      <c r="K457" s="583">
        <f t="shared" si="107"/>
        <v>0</v>
      </c>
      <c r="L457" s="580">
        <f t="shared" si="107"/>
        <v>0</v>
      </c>
      <c r="M457" s="7" t="str">
        <f t="shared" ref="M457:M520" si="108">(IF($E457&lt;&gt;0,$M$2,IF($L457&lt;&gt;0,$M$2,"")))</f>
        <v/>
      </c>
      <c r="N457" s="520"/>
    </row>
    <row r="458" spans="1:14" ht="18.75" customHeight="1">
      <c r="A458" s="23">
        <v>10</v>
      </c>
      <c r="B458" s="584"/>
      <c r="C458" s="150">
        <v>7001</v>
      </c>
      <c r="D458" s="585" t="s">
        <v>703</v>
      </c>
      <c r="E458" s="1382">
        <f>F458+G458+H458</f>
        <v>0</v>
      </c>
      <c r="F458" s="152"/>
      <c r="G458" s="153"/>
      <c r="H458" s="586">
        <v>0</v>
      </c>
      <c r="I458" s="152"/>
      <c r="J458" s="153"/>
      <c r="K458" s="586">
        <v>0</v>
      </c>
      <c r="L458" s="1382">
        <f>I458+J458+K458</f>
        <v>0</v>
      </c>
      <c r="M458" s="7" t="str">
        <f t="shared" si="108"/>
        <v/>
      </c>
      <c r="N458" s="520"/>
    </row>
    <row r="459" spans="1:14" ht="18.75" customHeight="1">
      <c r="A459" s="24">
        <v>20</v>
      </c>
      <c r="B459" s="584"/>
      <c r="C459" s="156">
        <v>7003</v>
      </c>
      <c r="D459" s="184" t="s">
        <v>788</v>
      </c>
      <c r="E459" s="1383">
        <f>F459+G459+H459</f>
        <v>0</v>
      </c>
      <c r="F459" s="158"/>
      <c r="G459" s="159"/>
      <c r="H459" s="587">
        <v>0</v>
      </c>
      <c r="I459" s="158"/>
      <c r="J459" s="159"/>
      <c r="K459" s="587">
        <v>0</v>
      </c>
      <c r="L459" s="1383">
        <f>I459+J459+K459</f>
        <v>0</v>
      </c>
      <c r="M459" s="7" t="str">
        <f t="shared" si="108"/>
        <v/>
      </c>
      <c r="N459" s="520"/>
    </row>
    <row r="460" spans="1:14" ht="18.75" customHeight="1">
      <c r="A460" s="24">
        <v>25</v>
      </c>
      <c r="B460" s="584"/>
      <c r="C460" s="179">
        <v>7010</v>
      </c>
      <c r="D460" s="188" t="s">
        <v>789</v>
      </c>
      <c r="E460" s="1386">
        <f>F460+G460+H460</f>
        <v>0</v>
      </c>
      <c r="F460" s="173"/>
      <c r="G460" s="174"/>
      <c r="H460" s="588">
        <v>0</v>
      </c>
      <c r="I460" s="173"/>
      <c r="J460" s="174"/>
      <c r="K460" s="588">
        <v>0</v>
      </c>
      <c r="L460" s="1386">
        <f>I460+J460+K460</f>
        <v>0</v>
      </c>
      <c r="M460" s="7" t="str">
        <f t="shared" si="108"/>
        <v/>
      </c>
      <c r="N460" s="520"/>
    </row>
    <row r="461" spans="1:14" s="15" customFormat="1">
      <c r="A461" s="22">
        <v>30</v>
      </c>
      <c r="B461" s="579">
        <v>7100</v>
      </c>
      <c r="C461" s="1824" t="s">
        <v>790</v>
      </c>
      <c r="D461" s="1824"/>
      <c r="E461" s="580">
        <f t="shared" ref="E461:L461" si="109">+E462+E463</f>
        <v>0</v>
      </c>
      <c r="F461" s="589">
        <f t="shared" si="109"/>
        <v>0</v>
      </c>
      <c r="G461" s="582">
        <f t="shared" si="109"/>
        <v>0</v>
      </c>
      <c r="H461" s="583">
        <f>+H462+H463</f>
        <v>0</v>
      </c>
      <c r="I461" s="589">
        <f t="shared" si="109"/>
        <v>0</v>
      </c>
      <c r="J461" s="582">
        <f t="shared" si="109"/>
        <v>0</v>
      </c>
      <c r="K461" s="583">
        <f t="shared" si="109"/>
        <v>0</v>
      </c>
      <c r="L461" s="580">
        <f t="shared" si="109"/>
        <v>0</v>
      </c>
      <c r="M461" s="7" t="str">
        <f t="shared" si="108"/>
        <v/>
      </c>
      <c r="N461" s="520"/>
    </row>
    <row r="462" spans="1:14" ht="18.75" customHeight="1">
      <c r="A462" s="23">
        <v>35</v>
      </c>
      <c r="B462" s="584"/>
      <c r="C462" s="150">
        <v>7101</v>
      </c>
      <c r="D462" s="590" t="s">
        <v>791</v>
      </c>
      <c r="E462" s="1382">
        <f>F462+G462+H462</f>
        <v>0</v>
      </c>
      <c r="F462" s="152"/>
      <c r="G462" s="153"/>
      <c r="H462" s="586">
        <v>0</v>
      </c>
      <c r="I462" s="152"/>
      <c r="J462" s="153"/>
      <c r="K462" s="586">
        <v>0</v>
      </c>
      <c r="L462" s="1382">
        <f>I462+J462+K462</f>
        <v>0</v>
      </c>
      <c r="M462" s="7" t="str">
        <f t="shared" si="108"/>
        <v/>
      </c>
      <c r="N462" s="520"/>
    </row>
    <row r="463" spans="1:14" ht="18.75" customHeight="1">
      <c r="A463" s="23">
        <v>40</v>
      </c>
      <c r="B463" s="584"/>
      <c r="C463" s="179">
        <v>7102</v>
      </c>
      <c r="D463" s="188" t="s">
        <v>792</v>
      </c>
      <c r="E463" s="1386">
        <f>F463+G463+H463</f>
        <v>0</v>
      </c>
      <c r="F463" s="173"/>
      <c r="G463" s="174"/>
      <c r="H463" s="588">
        <v>0</v>
      </c>
      <c r="I463" s="173"/>
      <c r="J463" s="174"/>
      <c r="K463" s="588">
        <v>0</v>
      </c>
      <c r="L463" s="1386">
        <f>I463+J463+K463</f>
        <v>0</v>
      </c>
      <c r="M463" s="7" t="str">
        <f t="shared" si="108"/>
        <v/>
      </c>
      <c r="N463" s="520"/>
    </row>
    <row r="464" spans="1:14" s="15" customFormat="1">
      <c r="A464" s="22">
        <v>45</v>
      </c>
      <c r="B464" s="579">
        <v>7200</v>
      </c>
      <c r="C464" s="1824" t="s">
        <v>2026</v>
      </c>
      <c r="D464" s="1824"/>
      <c r="E464" s="580">
        <f t="shared" ref="E464:L464" si="110">+E465+E466</f>
        <v>0</v>
      </c>
      <c r="F464" s="589">
        <f t="shared" si="110"/>
        <v>0</v>
      </c>
      <c r="G464" s="582">
        <f t="shared" si="110"/>
        <v>0</v>
      </c>
      <c r="H464" s="583">
        <f>+H465+H466</f>
        <v>0</v>
      </c>
      <c r="I464" s="589">
        <f t="shared" si="110"/>
        <v>0</v>
      </c>
      <c r="J464" s="582">
        <f t="shared" si="110"/>
        <v>0</v>
      </c>
      <c r="K464" s="583">
        <f t="shared" si="110"/>
        <v>0</v>
      </c>
      <c r="L464" s="580">
        <f t="shared" si="110"/>
        <v>0</v>
      </c>
      <c r="M464" s="7" t="str">
        <f t="shared" si="108"/>
        <v/>
      </c>
      <c r="N464" s="520"/>
    </row>
    <row r="465" spans="1:232" ht="18.75" customHeight="1">
      <c r="A465" s="23">
        <v>50</v>
      </c>
      <c r="B465" s="584"/>
      <c r="C465" s="591">
        <v>7201</v>
      </c>
      <c r="D465" s="592" t="s">
        <v>2027</v>
      </c>
      <c r="E465" s="1396">
        <f>F465+G465+H465</f>
        <v>0</v>
      </c>
      <c r="F465" s="152"/>
      <c r="G465" s="593"/>
      <c r="H465" s="586">
        <v>0</v>
      </c>
      <c r="I465" s="152"/>
      <c r="J465" s="593"/>
      <c r="K465" s="586">
        <v>0</v>
      </c>
      <c r="L465" s="1396">
        <f>I465+J465+K465</f>
        <v>0</v>
      </c>
      <c r="M465" s="7" t="str">
        <f t="shared" si="108"/>
        <v/>
      </c>
      <c r="N465" s="520"/>
    </row>
    <row r="466" spans="1:232" ht="18.75" customHeight="1">
      <c r="A466" s="23">
        <v>55</v>
      </c>
      <c r="B466" s="584"/>
      <c r="C466" s="162">
        <v>7202</v>
      </c>
      <c r="D466" s="594" t="s">
        <v>2028</v>
      </c>
      <c r="E466" s="1395">
        <f>F466+G466+H466</f>
        <v>0</v>
      </c>
      <c r="F466" s="173"/>
      <c r="G466" s="165"/>
      <c r="H466" s="588">
        <v>0</v>
      </c>
      <c r="I466" s="173"/>
      <c r="J466" s="165"/>
      <c r="K466" s="588">
        <v>0</v>
      </c>
      <c r="L466" s="1395">
        <f>I466+J466+K466</f>
        <v>0</v>
      </c>
      <c r="M466" s="7" t="str">
        <f t="shared" si="108"/>
        <v/>
      </c>
      <c r="N466" s="520"/>
    </row>
    <row r="467" spans="1:232" s="15" customFormat="1" ht="18.75" customHeight="1">
      <c r="A467" s="22">
        <v>60</v>
      </c>
      <c r="B467" s="579">
        <v>7300</v>
      </c>
      <c r="C467" s="1805" t="s">
        <v>793</v>
      </c>
      <c r="D467" s="1806"/>
      <c r="E467" s="580">
        <f t="shared" ref="E467:L467" si="111">SUM(E468:E473)</f>
        <v>0</v>
      </c>
      <c r="F467" s="589">
        <f t="shared" si="111"/>
        <v>0</v>
      </c>
      <c r="G467" s="595">
        <f t="shared" si="111"/>
        <v>0</v>
      </c>
      <c r="H467" s="583">
        <f>SUM(H468:H473)</f>
        <v>0</v>
      </c>
      <c r="I467" s="589">
        <f t="shared" si="111"/>
        <v>0</v>
      </c>
      <c r="J467" s="595">
        <f t="shared" si="111"/>
        <v>0</v>
      </c>
      <c r="K467" s="583">
        <f t="shared" si="111"/>
        <v>0</v>
      </c>
      <c r="L467" s="580">
        <f t="shared" si="111"/>
        <v>0</v>
      </c>
      <c r="M467" s="7" t="str">
        <f t="shared" si="108"/>
        <v/>
      </c>
      <c r="N467" s="520"/>
    </row>
    <row r="468" spans="1:232" ht="18.75" customHeight="1">
      <c r="A468" s="23">
        <v>65</v>
      </c>
      <c r="B468" s="149"/>
      <c r="C468" s="591">
        <v>7320</v>
      </c>
      <c r="D468" s="596" t="s">
        <v>794</v>
      </c>
      <c r="E468" s="1397">
        <f t="shared" ref="E468:E473" si="112">F468+G468+H468</f>
        <v>0</v>
      </c>
      <c r="F468" s="597"/>
      <c r="G468" s="153"/>
      <c r="H468" s="586">
        <v>0</v>
      </c>
      <c r="I468" s="597"/>
      <c r="J468" s="153"/>
      <c r="K468" s="586">
        <v>0</v>
      </c>
      <c r="L468" s="1397">
        <f t="shared" ref="L468:L473" si="113">I468+J468+K468</f>
        <v>0</v>
      </c>
      <c r="M468" s="7" t="str">
        <f t="shared" si="108"/>
        <v/>
      </c>
      <c r="N468" s="520"/>
    </row>
    <row r="469" spans="1:232" ht="31.5">
      <c r="A469" s="23">
        <v>85</v>
      </c>
      <c r="B469" s="149"/>
      <c r="C469" s="162">
        <v>7369</v>
      </c>
      <c r="D469" s="598" t="s">
        <v>795</v>
      </c>
      <c r="E469" s="1398">
        <f t="shared" si="112"/>
        <v>0</v>
      </c>
      <c r="F469" s="164"/>
      <c r="G469" s="451"/>
      <c r="H469" s="599">
        <v>0</v>
      </c>
      <c r="I469" s="164"/>
      <c r="J469" s="451"/>
      <c r="K469" s="599">
        <v>0</v>
      </c>
      <c r="L469" s="1398">
        <f t="shared" si="113"/>
        <v>0</v>
      </c>
      <c r="M469" s="7" t="str">
        <f t="shared" si="108"/>
        <v/>
      </c>
      <c r="N469" s="520"/>
    </row>
    <row r="470" spans="1:232" ht="31.5">
      <c r="A470" s="23">
        <v>90</v>
      </c>
      <c r="B470" s="149"/>
      <c r="C470" s="600">
        <v>7370</v>
      </c>
      <c r="D470" s="601" t="s">
        <v>796</v>
      </c>
      <c r="E470" s="1399">
        <f t="shared" si="112"/>
        <v>0</v>
      </c>
      <c r="F470" s="602"/>
      <c r="G470" s="603"/>
      <c r="H470" s="604">
        <v>0</v>
      </c>
      <c r="I470" s="602"/>
      <c r="J470" s="603"/>
      <c r="K470" s="604">
        <v>0</v>
      </c>
      <c r="L470" s="1399">
        <f t="shared" si="113"/>
        <v>0</v>
      </c>
      <c r="M470" s="7" t="str">
        <f t="shared" si="108"/>
        <v/>
      </c>
      <c r="N470" s="520"/>
    </row>
    <row r="471" spans="1:232" ht="18.75" customHeight="1">
      <c r="A471" s="23">
        <v>95</v>
      </c>
      <c r="B471" s="149"/>
      <c r="C471" s="591">
        <v>7391</v>
      </c>
      <c r="D471" s="605" t="s">
        <v>797</v>
      </c>
      <c r="E471" s="1396">
        <f t="shared" si="112"/>
        <v>0</v>
      </c>
      <c r="F471" s="597"/>
      <c r="G471" s="456"/>
      <c r="H471" s="587">
        <v>0</v>
      </c>
      <c r="I471" s="597"/>
      <c r="J471" s="456"/>
      <c r="K471" s="587">
        <v>0</v>
      </c>
      <c r="L471" s="1396">
        <f t="shared" si="113"/>
        <v>0</v>
      </c>
      <c r="M471" s="7" t="str">
        <f t="shared" si="108"/>
        <v/>
      </c>
      <c r="N471" s="520"/>
    </row>
    <row r="472" spans="1:232" ht="18.75" customHeight="1">
      <c r="A472" s="23">
        <v>100</v>
      </c>
      <c r="B472" s="149"/>
      <c r="C472" s="156">
        <v>7392</v>
      </c>
      <c r="D472" s="606" t="s">
        <v>798</v>
      </c>
      <c r="E472" s="1383">
        <f t="shared" si="112"/>
        <v>0</v>
      </c>
      <c r="F472" s="158"/>
      <c r="G472" s="159"/>
      <c r="H472" s="587">
        <v>0</v>
      </c>
      <c r="I472" s="158"/>
      <c r="J472" s="159"/>
      <c r="K472" s="587">
        <v>0</v>
      </c>
      <c r="L472" s="1383">
        <f t="shared" si="113"/>
        <v>0</v>
      </c>
      <c r="M472" s="7" t="str">
        <f t="shared" si="108"/>
        <v/>
      </c>
      <c r="N472" s="520"/>
    </row>
    <row r="473" spans="1:232" ht="18.75" customHeight="1">
      <c r="A473" s="23">
        <v>105</v>
      </c>
      <c r="B473" s="149"/>
      <c r="C473" s="162">
        <v>7393</v>
      </c>
      <c r="D473" s="182" t="s">
        <v>799</v>
      </c>
      <c r="E473" s="1395">
        <f t="shared" si="112"/>
        <v>0</v>
      </c>
      <c r="F473" s="164"/>
      <c r="G473" s="174"/>
      <c r="H473" s="588">
        <v>0</v>
      </c>
      <c r="I473" s="164"/>
      <c r="J473" s="174"/>
      <c r="K473" s="588">
        <v>0</v>
      </c>
      <c r="L473" s="1395">
        <f t="shared" si="113"/>
        <v>0</v>
      </c>
      <c r="M473" s="7" t="str">
        <f t="shared" si="108"/>
        <v/>
      </c>
      <c r="N473" s="520"/>
    </row>
    <row r="474" spans="1:232" s="46" customFormat="1" ht="18.75" customHeight="1">
      <c r="A474" s="26">
        <v>110</v>
      </c>
      <c r="B474" s="579">
        <v>7900</v>
      </c>
      <c r="C474" s="1825" t="s">
        <v>800</v>
      </c>
      <c r="D474" s="1826"/>
      <c r="E474" s="607">
        <f t="shared" ref="E474:L474" si="114">+E475+E476</f>
        <v>0</v>
      </c>
      <c r="F474" s="608">
        <f t="shared" si="114"/>
        <v>0</v>
      </c>
      <c r="G474" s="609">
        <f t="shared" si="114"/>
        <v>0</v>
      </c>
      <c r="H474" s="583">
        <f>+H475+H476</f>
        <v>0</v>
      </c>
      <c r="I474" s="608">
        <f t="shared" si="114"/>
        <v>0</v>
      </c>
      <c r="J474" s="609">
        <f t="shared" si="114"/>
        <v>0</v>
      </c>
      <c r="K474" s="583">
        <f t="shared" si="114"/>
        <v>0</v>
      </c>
      <c r="L474" s="607">
        <f t="shared" si="114"/>
        <v>0</v>
      </c>
      <c r="M474" s="7" t="str">
        <f t="shared" si="108"/>
        <v/>
      </c>
      <c r="N474" s="520"/>
      <c r="O474" s="48"/>
      <c r="P474" s="48"/>
      <c r="Q474" s="49"/>
      <c r="R474" s="48"/>
      <c r="S474" s="48"/>
      <c r="T474" s="49"/>
      <c r="U474" s="50"/>
      <c r="V474" s="50"/>
      <c r="W474" s="51"/>
      <c r="X474" s="50"/>
      <c r="Y474" s="50"/>
      <c r="Z474" s="51"/>
      <c r="AA474" s="50"/>
      <c r="AB474" s="50"/>
      <c r="AC474" s="52"/>
      <c r="AD474" s="50"/>
      <c r="AE474" s="50"/>
      <c r="AF474" s="51"/>
      <c r="AG474" s="50"/>
      <c r="AH474" s="50"/>
      <c r="AI474" s="51"/>
      <c r="AJ474" s="50"/>
      <c r="AK474" s="51"/>
      <c r="AL474" s="52"/>
      <c r="AM474" s="51"/>
      <c r="AN474" s="51"/>
      <c r="AO474" s="50"/>
      <c r="AP474" s="50"/>
      <c r="AQ474" s="51"/>
      <c r="AR474" s="50"/>
      <c r="AT474" s="50"/>
    </row>
    <row r="475" spans="1:232" s="58" customFormat="1" ht="18.75" customHeight="1">
      <c r="A475" s="53">
        <v>115</v>
      </c>
      <c r="B475" s="149"/>
      <c r="C475" s="610">
        <v>7901</v>
      </c>
      <c r="D475" s="611" t="s">
        <v>801</v>
      </c>
      <c r="E475" s="1396">
        <f>F475+G475+H475</f>
        <v>0</v>
      </c>
      <c r="F475" s="1625">
        <v>0</v>
      </c>
      <c r="G475" s="1625">
        <v>0</v>
      </c>
      <c r="H475" s="586">
        <v>0</v>
      </c>
      <c r="I475" s="1625">
        <v>0</v>
      </c>
      <c r="J475" s="1625">
        <v>0</v>
      </c>
      <c r="K475" s="586">
        <v>0</v>
      </c>
      <c r="L475" s="1396">
        <f>I475+J475+K475</f>
        <v>0</v>
      </c>
      <c r="M475" s="7" t="str">
        <f t="shared" si="108"/>
        <v/>
      </c>
      <c r="N475" s="520"/>
      <c r="O475" s="54"/>
      <c r="P475" s="55"/>
      <c r="Q475" s="54"/>
      <c r="R475" s="54"/>
      <c r="S475" s="55"/>
      <c r="T475" s="54"/>
      <c r="U475" s="54"/>
      <c r="V475" s="55"/>
      <c r="W475" s="54"/>
      <c r="X475" s="54"/>
      <c r="Y475" s="55"/>
      <c r="Z475" s="54"/>
      <c r="AA475" s="54"/>
      <c r="AB475" s="56"/>
      <c r="AC475" s="54"/>
      <c r="AD475" s="54"/>
      <c r="AE475" s="55"/>
      <c r="AF475" s="54"/>
      <c r="AG475" s="54"/>
      <c r="AH475" s="55"/>
      <c r="AI475" s="54"/>
      <c r="AJ475" s="55"/>
      <c r="AK475" s="56"/>
      <c r="AL475" s="55"/>
      <c r="AM475" s="55"/>
      <c r="AN475" s="54"/>
      <c r="AO475" s="54"/>
      <c r="AP475" s="55"/>
      <c r="AQ475" s="54"/>
      <c r="AR475" s="57"/>
      <c r="AS475" s="54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</row>
    <row r="476" spans="1:232" s="58" customFormat="1" ht="18.75" customHeight="1">
      <c r="A476" s="53">
        <v>120</v>
      </c>
      <c r="B476" s="149"/>
      <c r="C476" s="612">
        <v>7902</v>
      </c>
      <c r="D476" s="613" t="s">
        <v>802</v>
      </c>
      <c r="E476" s="1395">
        <f>F476+G476+H476</f>
        <v>0</v>
      </c>
      <c r="F476" s="1625">
        <v>0</v>
      </c>
      <c r="G476" s="1625">
        <v>0</v>
      </c>
      <c r="H476" s="588">
        <v>0</v>
      </c>
      <c r="I476" s="1625">
        <v>0</v>
      </c>
      <c r="J476" s="1625">
        <v>0</v>
      </c>
      <c r="K476" s="588">
        <v>0</v>
      </c>
      <c r="L476" s="1395">
        <f>I476+J476+K476</f>
        <v>0</v>
      </c>
      <c r="M476" s="7" t="str">
        <f t="shared" si="108"/>
        <v/>
      </c>
      <c r="N476" s="520"/>
      <c r="O476" s="54"/>
      <c r="P476" s="55"/>
      <c r="Q476" s="54"/>
      <c r="R476" s="54"/>
      <c r="S476" s="55"/>
      <c r="T476" s="54"/>
      <c r="U476" s="54"/>
      <c r="V476" s="55"/>
      <c r="W476" s="54"/>
      <c r="X476" s="54"/>
      <c r="Y476" s="55"/>
      <c r="Z476" s="54"/>
      <c r="AA476" s="54"/>
      <c r="AB476" s="56"/>
      <c r="AC476" s="54"/>
      <c r="AD476" s="54"/>
      <c r="AE476" s="55"/>
      <c r="AF476" s="54"/>
      <c r="AG476" s="54"/>
      <c r="AH476" s="55"/>
      <c r="AI476" s="54"/>
      <c r="AJ476" s="55"/>
      <c r="AK476" s="56"/>
      <c r="AL476" s="55"/>
      <c r="AM476" s="55"/>
      <c r="AN476" s="54"/>
      <c r="AO476" s="54"/>
      <c r="AP476" s="55"/>
      <c r="AQ476" s="54"/>
      <c r="AR476" s="57"/>
      <c r="AS476" s="54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</row>
    <row r="477" spans="1:232" s="15" customFormat="1" ht="18.75" customHeight="1">
      <c r="A477" s="22">
        <v>125</v>
      </c>
      <c r="B477" s="579">
        <v>8000</v>
      </c>
      <c r="C477" s="1813" t="s">
        <v>952</v>
      </c>
      <c r="D477" s="1813"/>
      <c r="E477" s="580">
        <f t="shared" ref="E477:L477" si="115">SUM(E478:E492)</f>
        <v>0</v>
      </c>
      <c r="F477" s="589">
        <f t="shared" si="115"/>
        <v>0</v>
      </c>
      <c r="G477" s="582">
        <f t="shared" si="115"/>
        <v>0</v>
      </c>
      <c r="H477" s="583">
        <f>SUM(H478:H492)</f>
        <v>0</v>
      </c>
      <c r="I477" s="589">
        <f t="shared" si="115"/>
        <v>0</v>
      </c>
      <c r="J477" s="582">
        <f t="shared" si="115"/>
        <v>0</v>
      </c>
      <c r="K477" s="583">
        <f t="shared" si="115"/>
        <v>0</v>
      </c>
      <c r="L477" s="580">
        <f t="shared" si="115"/>
        <v>0</v>
      </c>
      <c r="M477" s="7" t="str">
        <f t="shared" si="108"/>
        <v/>
      </c>
      <c r="N477" s="520"/>
    </row>
    <row r="478" spans="1:232" ht="18.75" customHeight="1">
      <c r="A478" s="23">
        <v>130</v>
      </c>
      <c r="B478" s="171"/>
      <c r="C478" s="591">
        <v>8011</v>
      </c>
      <c r="D478" s="614" t="s">
        <v>803</v>
      </c>
      <c r="E478" s="1396">
        <f t="shared" ref="E478:E492" si="116">F478+G478+H478</f>
        <v>0</v>
      </c>
      <c r="F478" s="597"/>
      <c r="G478" s="593"/>
      <c r="H478" s="586">
        <v>0</v>
      </c>
      <c r="I478" s="597"/>
      <c r="J478" s="593"/>
      <c r="K478" s="586">
        <v>0</v>
      </c>
      <c r="L478" s="1396">
        <f t="shared" ref="L478:L492" si="117">I478+J478+K478</f>
        <v>0</v>
      </c>
      <c r="M478" s="7" t="str">
        <f t="shared" si="108"/>
        <v/>
      </c>
      <c r="N478" s="520"/>
    </row>
    <row r="479" spans="1:232" ht="18.75" customHeight="1">
      <c r="A479" s="23">
        <v>135</v>
      </c>
      <c r="B479" s="171"/>
      <c r="C479" s="156">
        <v>8012</v>
      </c>
      <c r="D479" s="157" t="s">
        <v>804</v>
      </c>
      <c r="E479" s="1383">
        <f t="shared" si="116"/>
        <v>0</v>
      </c>
      <c r="F479" s="158"/>
      <c r="G479" s="159"/>
      <c r="H479" s="587">
        <v>0</v>
      </c>
      <c r="I479" s="158"/>
      <c r="J479" s="159"/>
      <c r="K479" s="587">
        <v>0</v>
      </c>
      <c r="L479" s="1383">
        <f t="shared" si="117"/>
        <v>0</v>
      </c>
      <c r="M479" s="7" t="str">
        <f t="shared" si="108"/>
        <v/>
      </c>
      <c r="N479" s="520"/>
    </row>
    <row r="480" spans="1:232" ht="18.75" customHeight="1">
      <c r="A480" s="23">
        <v>140</v>
      </c>
      <c r="B480" s="171"/>
      <c r="C480" s="156">
        <v>8017</v>
      </c>
      <c r="D480" s="157" t="s">
        <v>805</v>
      </c>
      <c r="E480" s="1383">
        <f t="shared" si="116"/>
        <v>0</v>
      </c>
      <c r="F480" s="158"/>
      <c r="G480" s="159"/>
      <c r="H480" s="587">
        <v>0</v>
      </c>
      <c r="I480" s="158"/>
      <c r="J480" s="159"/>
      <c r="K480" s="587">
        <v>0</v>
      </c>
      <c r="L480" s="1383">
        <f t="shared" si="117"/>
        <v>0</v>
      </c>
      <c r="M480" s="7" t="str">
        <f t="shared" si="108"/>
        <v/>
      </c>
      <c r="N480" s="520"/>
    </row>
    <row r="481" spans="1:14" ht="18.75" customHeight="1">
      <c r="A481" s="23">
        <v>145</v>
      </c>
      <c r="B481" s="171"/>
      <c r="C481" s="162">
        <v>8018</v>
      </c>
      <c r="D481" s="182" t="s">
        <v>806</v>
      </c>
      <c r="E481" s="1395">
        <f t="shared" si="116"/>
        <v>0</v>
      </c>
      <c r="F481" s="164"/>
      <c r="G481" s="451"/>
      <c r="H481" s="599">
        <v>0</v>
      </c>
      <c r="I481" s="164"/>
      <c r="J481" s="451"/>
      <c r="K481" s="599">
        <v>0</v>
      </c>
      <c r="L481" s="1395">
        <f t="shared" si="117"/>
        <v>0</v>
      </c>
      <c r="M481" s="7" t="str">
        <f t="shared" si="108"/>
        <v/>
      </c>
      <c r="N481" s="520"/>
    </row>
    <row r="482" spans="1:14" ht="18.75" customHeight="1">
      <c r="A482" s="23">
        <v>150</v>
      </c>
      <c r="B482" s="171"/>
      <c r="C482" s="453">
        <v>8031</v>
      </c>
      <c r="D482" s="454" t="s">
        <v>807</v>
      </c>
      <c r="E482" s="1385">
        <f t="shared" si="116"/>
        <v>0</v>
      </c>
      <c r="F482" s="455"/>
      <c r="G482" s="456"/>
      <c r="H482" s="587">
        <v>0</v>
      </c>
      <c r="I482" s="455"/>
      <c r="J482" s="456"/>
      <c r="K482" s="587">
        <v>0</v>
      </c>
      <c r="L482" s="1385">
        <f t="shared" si="117"/>
        <v>0</v>
      </c>
      <c r="M482" s="7" t="str">
        <f t="shared" si="108"/>
        <v/>
      </c>
      <c r="N482" s="520"/>
    </row>
    <row r="483" spans="1:14" ht="18.75" customHeight="1">
      <c r="A483" s="23">
        <v>155</v>
      </c>
      <c r="B483" s="171"/>
      <c r="C483" s="156">
        <v>8032</v>
      </c>
      <c r="D483" s="157" t="s">
        <v>808</v>
      </c>
      <c r="E483" s="1383">
        <f t="shared" si="116"/>
        <v>0</v>
      </c>
      <c r="F483" s="158"/>
      <c r="G483" s="159"/>
      <c r="H483" s="587">
        <v>0</v>
      </c>
      <c r="I483" s="158"/>
      <c r="J483" s="159"/>
      <c r="K483" s="587">
        <v>0</v>
      </c>
      <c r="L483" s="1383">
        <f t="shared" si="117"/>
        <v>0</v>
      </c>
      <c r="M483" s="7" t="str">
        <f t="shared" si="108"/>
        <v/>
      </c>
      <c r="N483" s="520"/>
    </row>
    <row r="484" spans="1:14" ht="18.75" customHeight="1">
      <c r="A484" s="23">
        <v>175</v>
      </c>
      <c r="B484" s="171"/>
      <c r="C484" s="156">
        <v>8037</v>
      </c>
      <c r="D484" s="157" t="s">
        <v>809</v>
      </c>
      <c r="E484" s="1383">
        <f t="shared" si="116"/>
        <v>0</v>
      </c>
      <c r="F484" s="158"/>
      <c r="G484" s="159"/>
      <c r="H484" s="587">
        <v>0</v>
      </c>
      <c r="I484" s="158"/>
      <c r="J484" s="159"/>
      <c r="K484" s="587">
        <v>0</v>
      </c>
      <c r="L484" s="1383">
        <f t="shared" si="117"/>
        <v>0</v>
      </c>
      <c r="M484" s="7" t="str">
        <f t="shared" si="108"/>
        <v/>
      </c>
      <c r="N484" s="520"/>
    </row>
    <row r="485" spans="1:14" ht="18.75" customHeight="1">
      <c r="A485" s="23">
        <v>180</v>
      </c>
      <c r="B485" s="171"/>
      <c r="C485" s="448">
        <v>8038</v>
      </c>
      <c r="D485" s="449" t="s">
        <v>297</v>
      </c>
      <c r="E485" s="1384">
        <f t="shared" si="116"/>
        <v>0</v>
      </c>
      <c r="F485" s="450"/>
      <c r="G485" s="451"/>
      <c r="H485" s="599">
        <v>0</v>
      </c>
      <c r="I485" s="450"/>
      <c r="J485" s="451"/>
      <c r="K485" s="599">
        <v>0</v>
      </c>
      <c r="L485" s="1384">
        <f t="shared" si="117"/>
        <v>0</v>
      </c>
      <c r="M485" s="7" t="str">
        <f t="shared" si="108"/>
        <v/>
      </c>
      <c r="N485" s="520"/>
    </row>
    <row r="486" spans="1:14" ht="18.75" customHeight="1">
      <c r="A486" s="23">
        <v>185</v>
      </c>
      <c r="B486" s="171"/>
      <c r="C486" s="453">
        <v>8051</v>
      </c>
      <c r="D486" s="468" t="s">
        <v>953</v>
      </c>
      <c r="E486" s="1385">
        <f t="shared" si="116"/>
        <v>0</v>
      </c>
      <c r="F486" s="455"/>
      <c r="G486" s="456"/>
      <c r="H486" s="587">
        <v>0</v>
      </c>
      <c r="I486" s="455"/>
      <c r="J486" s="456"/>
      <c r="K486" s="587">
        <v>0</v>
      </c>
      <c r="L486" s="1385">
        <f t="shared" si="117"/>
        <v>0</v>
      </c>
      <c r="M486" s="7" t="str">
        <f t="shared" si="108"/>
        <v/>
      </c>
      <c r="N486" s="520"/>
    </row>
    <row r="487" spans="1:14" ht="18.75" customHeight="1">
      <c r="A487" s="23">
        <v>190</v>
      </c>
      <c r="B487" s="171"/>
      <c r="C487" s="156">
        <v>8052</v>
      </c>
      <c r="D487" s="197" t="s">
        <v>954</v>
      </c>
      <c r="E487" s="1383">
        <f t="shared" si="116"/>
        <v>0</v>
      </c>
      <c r="F487" s="158"/>
      <c r="G487" s="159"/>
      <c r="H487" s="587">
        <v>0</v>
      </c>
      <c r="I487" s="158"/>
      <c r="J487" s="159"/>
      <c r="K487" s="587">
        <v>0</v>
      </c>
      <c r="L487" s="1383">
        <f t="shared" si="117"/>
        <v>0</v>
      </c>
      <c r="M487" s="7" t="str">
        <f t="shared" si="108"/>
        <v/>
      </c>
      <c r="N487" s="520"/>
    </row>
    <row r="488" spans="1:14" ht="18.75" customHeight="1">
      <c r="A488" s="23">
        <v>195</v>
      </c>
      <c r="B488" s="171"/>
      <c r="C488" s="156">
        <v>8057</v>
      </c>
      <c r="D488" s="197" t="s">
        <v>955</v>
      </c>
      <c r="E488" s="1383">
        <f t="shared" si="116"/>
        <v>0</v>
      </c>
      <c r="F488" s="158"/>
      <c r="G488" s="159"/>
      <c r="H488" s="587">
        <v>0</v>
      </c>
      <c r="I488" s="158"/>
      <c r="J488" s="159"/>
      <c r="K488" s="587">
        <v>0</v>
      </c>
      <c r="L488" s="1383">
        <f t="shared" si="117"/>
        <v>0</v>
      </c>
      <c r="M488" s="7" t="str">
        <f t="shared" si="108"/>
        <v/>
      </c>
      <c r="N488" s="520"/>
    </row>
    <row r="489" spans="1:14" ht="18.75" customHeight="1">
      <c r="A489" s="23">
        <v>200</v>
      </c>
      <c r="B489" s="171"/>
      <c r="C489" s="448">
        <v>8058</v>
      </c>
      <c r="D489" s="469" t="s">
        <v>956</v>
      </c>
      <c r="E489" s="1384">
        <f t="shared" si="116"/>
        <v>0</v>
      </c>
      <c r="F489" s="450"/>
      <c r="G489" s="451"/>
      <c r="H489" s="599">
        <v>0</v>
      </c>
      <c r="I489" s="450"/>
      <c r="J489" s="451"/>
      <c r="K489" s="599">
        <v>0</v>
      </c>
      <c r="L489" s="1384">
        <f t="shared" si="117"/>
        <v>0</v>
      </c>
      <c r="M489" s="7" t="str">
        <f t="shared" si="108"/>
        <v/>
      </c>
      <c r="N489" s="520"/>
    </row>
    <row r="490" spans="1:14" ht="18.75" customHeight="1">
      <c r="A490" s="23">
        <v>205</v>
      </c>
      <c r="B490" s="171"/>
      <c r="C490" s="600">
        <v>8080</v>
      </c>
      <c r="D490" s="615" t="s">
        <v>127</v>
      </c>
      <c r="E490" s="1400">
        <f t="shared" si="116"/>
        <v>0</v>
      </c>
      <c r="F490" s="1629">
        <v>0</v>
      </c>
      <c r="G490" s="1629">
        <v>0</v>
      </c>
      <c r="H490" s="604">
        <v>0</v>
      </c>
      <c r="I490" s="1629">
        <v>0</v>
      </c>
      <c r="J490" s="1629">
        <v>0</v>
      </c>
      <c r="K490" s="604">
        <v>0</v>
      </c>
      <c r="L490" s="1400">
        <f t="shared" si="117"/>
        <v>0</v>
      </c>
      <c r="M490" s="7" t="str">
        <f t="shared" si="108"/>
        <v/>
      </c>
      <c r="N490" s="520"/>
    </row>
    <row r="491" spans="1:14" ht="18.75" customHeight="1">
      <c r="A491" s="23">
        <v>210</v>
      </c>
      <c r="B491" s="171"/>
      <c r="C491" s="591">
        <v>8097</v>
      </c>
      <c r="D491" s="605" t="s">
        <v>298</v>
      </c>
      <c r="E491" s="1396">
        <f t="shared" si="116"/>
        <v>0</v>
      </c>
      <c r="F491" s="1629">
        <v>0</v>
      </c>
      <c r="G491" s="1629">
        <v>0</v>
      </c>
      <c r="H491" s="587">
        <v>0</v>
      </c>
      <c r="I491" s="1629">
        <v>0</v>
      </c>
      <c r="J491" s="1629">
        <v>0</v>
      </c>
      <c r="K491" s="587">
        <v>0</v>
      </c>
      <c r="L491" s="1396">
        <f t="shared" si="117"/>
        <v>0</v>
      </c>
      <c r="M491" s="7" t="str">
        <f t="shared" si="108"/>
        <v/>
      </c>
      <c r="N491" s="520"/>
    </row>
    <row r="492" spans="1:14" ht="18.75" customHeight="1">
      <c r="A492" s="23">
        <v>215</v>
      </c>
      <c r="B492" s="171"/>
      <c r="C492" s="179">
        <v>8098</v>
      </c>
      <c r="D492" s="198" t="s">
        <v>299</v>
      </c>
      <c r="E492" s="1386">
        <f t="shared" si="116"/>
        <v>0</v>
      </c>
      <c r="F492" s="1629">
        <v>0</v>
      </c>
      <c r="G492" s="1629">
        <v>0</v>
      </c>
      <c r="H492" s="588">
        <v>0</v>
      </c>
      <c r="I492" s="1629">
        <v>0</v>
      </c>
      <c r="J492" s="1629">
        <v>0</v>
      </c>
      <c r="K492" s="588">
        <v>0</v>
      </c>
      <c r="L492" s="1386">
        <f t="shared" si="117"/>
        <v>0</v>
      </c>
      <c r="M492" s="7" t="str">
        <f t="shared" si="108"/>
        <v/>
      </c>
      <c r="N492" s="520"/>
    </row>
    <row r="493" spans="1:14" s="15" customFormat="1" ht="18.75" customHeight="1">
      <c r="A493" s="22">
        <v>220</v>
      </c>
      <c r="B493" s="579">
        <v>8100</v>
      </c>
      <c r="C493" s="1816" t="s">
        <v>957</v>
      </c>
      <c r="D493" s="1817"/>
      <c r="E493" s="580">
        <f t="shared" ref="E493:L493" si="118">SUM(E494:E497)</f>
        <v>0</v>
      </c>
      <c r="F493" s="589">
        <f t="shared" si="118"/>
        <v>0</v>
      </c>
      <c r="G493" s="582">
        <f t="shared" si="118"/>
        <v>0</v>
      </c>
      <c r="H493" s="583">
        <f>SUM(H494:H497)</f>
        <v>0</v>
      </c>
      <c r="I493" s="589">
        <f t="shared" si="118"/>
        <v>0</v>
      </c>
      <c r="J493" s="582">
        <f t="shared" si="118"/>
        <v>0</v>
      </c>
      <c r="K493" s="583">
        <f t="shared" si="118"/>
        <v>0</v>
      </c>
      <c r="L493" s="580">
        <f t="shared" si="118"/>
        <v>0</v>
      </c>
      <c r="M493" s="7" t="str">
        <f t="shared" si="108"/>
        <v/>
      </c>
      <c r="N493" s="520"/>
    </row>
    <row r="494" spans="1:14" ht="18.75" customHeight="1">
      <c r="A494" s="23">
        <v>225</v>
      </c>
      <c r="B494" s="149"/>
      <c r="C494" s="150">
        <v>8111</v>
      </c>
      <c r="D494" s="187" t="s">
        <v>300</v>
      </c>
      <c r="E494" s="1382">
        <f>F494+G494+H494</f>
        <v>0</v>
      </c>
      <c r="F494" s="1625">
        <v>0</v>
      </c>
      <c r="G494" s="1625">
        <v>0</v>
      </c>
      <c r="H494" s="586">
        <v>0</v>
      </c>
      <c r="I494" s="1625">
        <v>0</v>
      </c>
      <c r="J494" s="1625">
        <v>0</v>
      </c>
      <c r="K494" s="586">
        <v>0</v>
      </c>
      <c r="L494" s="1382">
        <f>I494+J494+K494</f>
        <v>0</v>
      </c>
      <c r="M494" s="7" t="str">
        <f t="shared" si="108"/>
        <v/>
      </c>
      <c r="N494" s="520"/>
    </row>
    <row r="495" spans="1:14" ht="18.75" customHeight="1">
      <c r="A495" s="23">
        <v>230</v>
      </c>
      <c r="B495" s="149"/>
      <c r="C495" s="448">
        <v>8112</v>
      </c>
      <c r="D495" s="616" t="s">
        <v>301</v>
      </c>
      <c r="E495" s="1384">
        <f>F495+G495+H495</f>
        <v>0</v>
      </c>
      <c r="F495" s="1625">
        <v>0</v>
      </c>
      <c r="G495" s="1625">
        <v>0</v>
      </c>
      <c r="H495" s="599">
        <v>0</v>
      </c>
      <c r="I495" s="1625">
        <v>0</v>
      </c>
      <c r="J495" s="1625">
        <v>0</v>
      </c>
      <c r="K495" s="599">
        <v>0</v>
      </c>
      <c r="L495" s="1384">
        <f>I495+J495+K495</f>
        <v>0</v>
      </c>
      <c r="M495" s="7" t="str">
        <f t="shared" si="108"/>
        <v/>
      </c>
      <c r="N495" s="520"/>
    </row>
    <row r="496" spans="1:14" ht="31.5">
      <c r="A496" s="23">
        <v>235</v>
      </c>
      <c r="B496" s="181"/>
      <c r="C496" s="453">
        <v>8121</v>
      </c>
      <c r="D496" s="617" t="s">
        <v>302</v>
      </c>
      <c r="E496" s="1385">
        <f>F496+G496+H496</f>
        <v>0</v>
      </c>
      <c r="F496" s="1625">
        <v>0</v>
      </c>
      <c r="G496" s="1625">
        <v>0</v>
      </c>
      <c r="H496" s="587">
        <v>0</v>
      </c>
      <c r="I496" s="1625">
        <v>0</v>
      </c>
      <c r="J496" s="1625">
        <v>0</v>
      </c>
      <c r="K496" s="587">
        <v>0</v>
      </c>
      <c r="L496" s="1385">
        <f>I496+J496+K496</f>
        <v>0</v>
      </c>
      <c r="M496" s="7" t="str">
        <f t="shared" si="108"/>
        <v/>
      </c>
      <c r="N496" s="520"/>
    </row>
    <row r="497" spans="1:14" ht="31.5">
      <c r="A497" s="23">
        <v>240</v>
      </c>
      <c r="B497" s="149"/>
      <c r="C497" s="179">
        <v>8122</v>
      </c>
      <c r="D497" s="198" t="s">
        <v>23</v>
      </c>
      <c r="E497" s="1386">
        <f>F497+G497+H497</f>
        <v>0</v>
      </c>
      <c r="F497" s="1629">
        <v>0</v>
      </c>
      <c r="G497" s="1629">
        <v>0</v>
      </c>
      <c r="H497" s="587">
        <v>0</v>
      </c>
      <c r="I497" s="1629">
        <v>0</v>
      </c>
      <c r="J497" s="1629">
        <v>0</v>
      </c>
      <c r="K497" s="587">
        <v>0</v>
      </c>
      <c r="L497" s="1386">
        <f>I497+J497+K497</f>
        <v>0</v>
      </c>
      <c r="M497" s="7" t="str">
        <f t="shared" si="108"/>
        <v/>
      </c>
      <c r="N497" s="520"/>
    </row>
    <row r="498" spans="1:14" s="15" customFormat="1" ht="18.75" customHeight="1">
      <c r="A498" s="22">
        <v>245</v>
      </c>
      <c r="B498" s="579">
        <v>8200</v>
      </c>
      <c r="C498" s="1816" t="s">
        <v>24</v>
      </c>
      <c r="D498" s="1817"/>
      <c r="E498" s="1626">
        <f>F498+G498+H498</f>
        <v>0</v>
      </c>
      <c r="F498" s="1630">
        <v>0</v>
      </c>
      <c r="G498" s="1631">
        <v>0</v>
      </c>
      <c r="H498" s="1628">
        <v>0</v>
      </c>
      <c r="I498" s="1630">
        <v>0</v>
      </c>
      <c r="J498" s="1631">
        <v>0</v>
      </c>
      <c r="K498" s="1627">
        <v>0</v>
      </c>
      <c r="L498" s="607">
        <f>I498+J498+K498</f>
        <v>0</v>
      </c>
      <c r="M498" s="7" t="str">
        <f t="shared" si="108"/>
        <v/>
      </c>
      <c r="N498" s="520"/>
    </row>
    <row r="499" spans="1:14" s="15" customFormat="1" ht="18.75" customHeight="1">
      <c r="A499" s="22">
        <v>255</v>
      </c>
      <c r="B499" s="579">
        <v>8300</v>
      </c>
      <c r="C499" s="1818" t="s">
        <v>958</v>
      </c>
      <c r="D499" s="1818"/>
      <c r="E499" s="580">
        <f t="shared" ref="E499:L499" si="119">SUM(E500:E507)</f>
        <v>0</v>
      </c>
      <c r="F499" s="628">
        <f t="shared" si="119"/>
        <v>0</v>
      </c>
      <c r="G499" s="629">
        <f t="shared" si="119"/>
        <v>0</v>
      </c>
      <c r="H499" s="583">
        <f>SUM(H500:H507)</f>
        <v>0</v>
      </c>
      <c r="I499" s="628">
        <f t="shared" si="119"/>
        <v>0</v>
      </c>
      <c r="J499" s="629">
        <f t="shared" si="119"/>
        <v>0</v>
      </c>
      <c r="K499" s="583">
        <f t="shared" si="119"/>
        <v>0</v>
      </c>
      <c r="L499" s="580">
        <f t="shared" si="119"/>
        <v>0</v>
      </c>
      <c r="M499" s="7" t="str">
        <f t="shared" si="108"/>
        <v/>
      </c>
      <c r="N499" s="520"/>
    </row>
    <row r="500" spans="1:14" ht="18.75" customHeight="1">
      <c r="A500" s="24">
        <v>260</v>
      </c>
      <c r="B500" s="181"/>
      <c r="C500" s="150">
        <v>8311</v>
      </c>
      <c r="D500" s="187" t="s">
        <v>25</v>
      </c>
      <c r="E500" s="1382">
        <f t="shared" ref="E500:E507" si="120">F500+G500+H500</f>
        <v>0</v>
      </c>
      <c r="F500" s="152"/>
      <c r="G500" s="153"/>
      <c r="H500" s="586">
        <v>0</v>
      </c>
      <c r="I500" s="152"/>
      <c r="J500" s="153"/>
      <c r="K500" s="586">
        <v>0</v>
      </c>
      <c r="L500" s="1382">
        <f t="shared" ref="L500:L563" si="121">I500+J500+K500</f>
        <v>0</v>
      </c>
      <c r="M500" s="7" t="str">
        <f t="shared" si="108"/>
        <v/>
      </c>
      <c r="N500" s="520"/>
    </row>
    <row r="501" spans="1:14" ht="18.75" customHeight="1">
      <c r="A501" s="24">
        <v>261</v>
      </c>
      <c r="B501" s="149"/>
      <c r="C501" s="162">
        <v>8312</v>
      </c>
      <c r="D501" s="620" t="s">
        <v>26</v>
      </c>
      <c r="E501" s="1395">
        <f t="shared" si="120"/>
        <v>0</v>
      </c>
      <c r="F501" s="164"/>
      <c r="G501" s="165"/>
      <c r="H501" s="599">
        <v>0</v>
      </c>
      <c r="I501" s="164"/>
      <c r="J501" s="165"/>
      <c r="K501" s="599">
        <v>0</v>
      </c>
      <c r="L501" s="1395">
        <f t="shared" si="121"/>
        <v>0</v>
      </c>
      <c r="M501" s="7" t="str">
        <f t="shared" si="108"/>
        <v/>
      </c>
      <c r="N501" s="520"/>
    </row>
    <row r="502" spans="1:14" ht="18.75" customHeight="1">
      <c r="A502" s="24">
        <v>262</v>
      </c>
      <c r="B502" s="149"/>
      <c r="C502" s="453">
        <v>8321</v>
      </c>
      <c r="D502" s="617" t="s">
        <v>27</v>
      </c>
      <c r="E502" s="1385">
        <f t="shared" si="120"/>
        <v>0</v>
      </c>
      <c r="F502" s="455"/>
      <c r="G502" s="456"/>
      <c r="H502" s="587">
        <v>0</v>
      </c>
      <c r="I502" s="455"/>
      <c r="J502" s="456"/>
      <c r="K502" s="587">
        <v>0</v>
      </c>
      <c r="L502" s="1385">
        <f t="shared" si="121"/>
        <v>0</v>
      </c>
      <c r="M502" s="7" t="str">
        <f t="shared" si="108"/>
        <v/>
      </c>
      <c r="N502" s="520"/>
    </row>
    <row r="503" spans="1:14" ht="18.75" customHeight="1">
      <c r="A503" s="24">
        <v>263</v>
      </c>
      <c r="B503" s="149"/>
      <c r="C503" s="448">
        <v>8322</v>
      </c>
      <c r="D503" s="616" t="s">
        <v>28</v>
      </c>
      <c r="E503" s="1384">
        <f t="shared" si="120"/>
        <v>0</v>
      </c>
      <c r="F503" s="450"/>
      <c r="G503" s="451"/>
      <c r="H503" s="599">
        <v>0</v>
      </c>
      <c r="I503" s="450"/>
      <c r="J503" s="451"/>
      <c r="K503" s="599">
        <v>0</v>
      </c>
      <c r="L503" s="1384">
        <f t="shared" si="121"/>
        <v>0</v>
      </c>
      <c r="M503" s="7" t="str">
        <f t="shared" si="108"/>
        <v/>
      </c>
      <c r="N503" s="520"/>
    </row>
    <row r="504" spans="1:14" ht="18.75" customHeight="1">
      <c r="A504" s="24">
        <v>264</v>
      </c>
      <c r="B504" s="181"/>
      <c r="C504" s="453">
        <v>8371</v>
      </c>
      <c r="D504" s="617" t="s">
        <v>29</v>
      </c>
      <c r="E504" s="1385">
        <f t="shared" si="120"/>
        <v>0</v>
      </c>
      <c r="F504" s="455"/>
      <c r="G504" s="456"/>
      <c r="H504" s="587">
        <v>0</v>
      </c>
      <c r="I504" s="455"/>
      <c r="J504" s="456"/>
      <c r="K504" s="587">
        <v>0</v>
      </c>
      <c r="L504" s="1385">
        <f t="shared" si="121"/>
        <v>0</v>
      </c>
      <c r="M504" s="7" t="str">
        <f t="shared" si="108"/>
        <v/>
      </c>
      <c r="N504" s="520"/>
    </row>
    <row r="505" spans="1:14" ht="18.75" customHeight="1">
      <c r="A505" s="24">
        <v>265</v>
      </c>
      <c r="B505" s="149"/>
      <c r="C505" s="448">
        <v>8372</v>
      </c>
      <c r="D505" s="616" t="s">
        <v>30</v>
      </c>
      <c r="E505" s="1384">
        <f t="shared" si="120"/>
        <v>0</v>
      </c>
      <c r="F505" s="450"/>
      <c r="G505" s="451"/>
      <c r="H505" s="599">
        <v>0</v>
      </c>
      <c r="I505" s="450"/>
      <c r="J505" s="451"/>
      <c r="K505" s="599">
        <v>0</v>
      </c>
      <c r="L505" s="1384">
        <f t="shared" si="121"/>
        <v>0</v>
      </c>
      <c r="M505" s="7" t="str">
        <f t="shared" si="108"/>
        <v/>
      </c>
      <c r="N505" s="520"/>
    </row>
    <row r="506" spans="1:14" ht="18.75" customHeight="1">
      <c r="A506" s="24">
        <v>266</v>
      </c>
      <c r="B506" s="149"/>
      <c r="C506" s="453">
        <v>8381</v>
      </c>
      <c r="D506" s="617" t="s">
        <v>31</v>
      </c>
      <c r="E506" s="1385">
        <f t="shared" si="120"/>
        <v>0</v>
      </c>
      <c r="F506" s="455"/>
      <c r="G506" s="456"/>
      <c r="H506" s="587">
        <v>0</v>
      </c>
      <c r="I506" s="455"/>
      <c r="J506" s="456"/>
      <c r="K506" s="587">
        <v>0</v>
      </c>
      <c r="L506" s="1385">
        <f t="shared" si="121"/>
        <v>0</v>
      </c>
      <c r="M506" s="7" t="str">
        <f t="shared" si="108"/>
        <v/>
      </c>
      <c r="N506" s="520"/>
    </row>
    <row r="507" spans="1:14" ht="18.75" customHeight="1">
      <c r="A507" s="24">
        <v>267</v>
      </c>
      <c r="B507" s="149"/>
      <c r="C507" s="179">
        <v>8382</v>
      </c>
      <c r="D507" s="198" t="s">
        <v>32</v>
      </c>
      <c r="E507" s="1386">
        <f t="shared" si="120"/>
        <v>0</v>
      </c>
      <c r="F507" s="173"/>
      <c r="G507" s="174"/>
      <c r="H507" s="587">
        <v>0</v>
      </c>
      <c r="I507" s="173"/>
      <c r="J507" s="174"/>
      <c r="K507" s="587">
        <v>0</v>
      </c>
      <c r="L507" s="1386">
        <f t="shared" si="121"/>
        <v>0</v>
      </c>
      <c r="M507" s="7" t="str">
        <f t="shared" si="108"/>
        <v/>
      </c>
      <c r="N507" s="520"/>
    </row>
    <row r="508" spans="1:14" s="15" customFormat="1">
      <c r="A508" s="22">
        <v>295</v>
      </c>
      <c r="B508" s="579">
        <v>8500</v>
      </c>
      <c r="C508" s="1813" t="s">
        <v>33</v>
      </c>
      <c r="D508" s="1813"/>
      <c r="E508" s="580">
        <f t="shared" ref="E508:L508" si="122">SUM(E509:E511)</f>
        <v>0</v>
      </c>
      <c r="F508" s="589">
        <f t="shared" si="122"/>
        <v>0</v>
      </c>
      <c r="G508" s="582">
        <f t="shared" si="122"/>
        <v>0</v>
      </c>
      <c r="H508" s="583">
        <f>SUM(H509:H511)</f>
        <v>0</v>
      </c>
      <c r="I508" s="589">
        <f t="shared" si="122"/>
        <v>0</v>
      </c>
      <c r="J508" s="582">
        <f t="shared" si="122"/>
        <v>0</v>
      </c>
      <c r="K508" s="583">
        <f t="shared" si="122"/>
        <v>0</v>
      </c>
      <c r="L508" s="580">
        <f t="shared" si="122"/>
        <v>0</v>
      </c>
      <c r="M508" s="7" t="str">
        <f t="shared" si="108"/>
        <v/>
      </c>
      <c r="N508" s="520"/>
    </row>
    <row r="509" spans="1:14" ht="18.75" customHeight="1">
      <c r="A509" s="23">
        <v>300</v>
      </c>
      <c r="B509" s="149"/>
      <c r="C509" s="150">
        <v>8501</v>
      </c>
      <c r="D509" s="151" t="s">
        <v>34</v>
      </c>
      <c r="E509" s="1382">
        <f>F509+G509+H509</f>
        <v>0</v>
      </c>
      <c r="F509" s="152"/>
      <c r="G509" s="153"/>
      <c r="H509" s="586">
        <v>0</v>
      </c>
      <c r="I509" s="152"/>
      <c r="J509" s="153"/>
      <c r="K509" s="586">
        <v>0</v>
      </c>
      <c r="L509" s="1382">
        <f t="shared" si="121"/>
        <v>0</v>
      </c>
      <c r="M509" s="7" t="str">
        <f t="shared" si="108"/>
        <v/>
      </c>
      <c r="N509" s="520"/>
    </row>
    <row r="510" spans="1:14" ht="18.75" customHeight="1">
      <c r="A510" s="23">
        <v>305</v>
      </c>
      <c r="B510" s="149"/>
      <c r="C510" s="156">
        <v>8502</v>
      </c>
      <c r="D510" s="157" t="s">
        <v>35</v>
      </c>
      <c r="E510" s="1383">
        <f>F510+G510+H510</f>
        <v>0</v>
      </c>
      <c r="F510" s="158"/>
      <c r="G510" s="159"/>
      <c r="H510" s="587">
        <v>0</v>
      </c>
      <c r="I510" s="158"/>
      <c r="J510" s="159"/>
      <c r="K510" s="587">
        <v>0</v>
      </c>
      <c r="L510" s="1383">
        <f t="shared" si="121"/>
        <v>0</v>
      </c>
      <c r="M510" s="7" t="str">
        <f t="shared" si="108"/>
        <v/>
      </c>
      <c r="N510" s="520"/>
    </row>
    <row r="511" spans="1:14" ht="18.75" customHeight="1">
      <c r="A511" s="23">
        <v>310</v>
      </c>
      <c r="B511" s="149"/>
      <c r="C511" s="179">
        <v>8504</v>
      </c>
      <c r="D511" s="198" t="s">
        <v>36</v>
      </c>
      <c r="E511" s="1386">
        <f>F511+G511+H511</f>
        <v>0</v>
      </c>
      <c r="F511" s="173"/>
      <c r="G511" s="174"/>
      <c r="H511" s="588">
        <v>0</v>
      </c>
      <c r="I511" s="173"/>
      <c r="J511" s="174"/>
      <c r="K511" s="588">
        <v>0</v>
      </c>
      <c r="L511" s="1386">
        <f t="shared" si="121"/>
        <v>0</v>
      </c>
      <c r="M511" s="7" t="str">
        <f t="shared" si="108"/>
        <v/>
      </c>
      <c r="N511" s="520"/>
    </row>
    <row r="512" spans="1:14" s="15" customFormat="1">
      <c r="A512" s="22">
        <v>315</v>
      </c>
      <c r="B512" s="621">
        <v>8600</v>
      </c>
      <c r="C512" s="1813" t="s">
        <v>37</v>
      </c>
      <c r="D512" s="1813"/>
      <c r="E512" s="580">
        <f t="shared" ref="E512:L512" si="123">SUM(E513:E516)</f>
        <v>0</v>
      </c>
      <c r="F512" s="589">
        <f t="shared" si="123"/>
        <v>0</v>
      </c>
      <c r="G512" s="582">
        <f t="shared" si="123"/>
        <v>0</v>
      </c>
      <c r="H512" s="583">
        <f>SUM(H513:H516)</f>
        <v>0</v>
      </c>
      <c r="I512" s="589">
        <f t="shared" si="123"/>
        <v>0</v>
      </c>
      <c r="J512" s="582">
        <f t="shared" si="123"/>
        <v>0</v>
      </c>
      <c r="K512" s="583">
        <f t="shared" si="123"/>
        <v>0</v>
      </c>
      <c r="L512" s="580">
        <f t="shared" si="123"/>
        <v>0</v>
      </c>
      <c r="M512" s="7" t="str">
        <f t="shared" si="108"/>
        <v/>
      </c>
      <c r="N512" s="520"/>
    </row>
    <row r="513" spans="1:14" ht="18.75" customHeight="1">
      <c r="A513" s="23">
        <v>320</v>
      </c>
      <c r="B513" s="149"/>
      <c r="C513" s="462">
        <v>8611</v>
      </c>
      <c r="D513" s="622" t="s">
        <v>38</v>
      </c>
      <c r="E513" s="1387">
        <f>F513+G513+H513</f>
        <v>0</v>
      </c>
      <c r="F513" s="464"/>
      <c r="G513" s="465"/>
      <c r="H513" s="599">
        <v>0</v>
      </c>
      <c r="I513" s="464"/>
      <c r="J513" s="465"/>
      <c r="K513" s="599">
        <v>0</v>
      </c>
      <c r="L513" s="1387">
        <f t="shared" si="121"/>
        <v>0</v>
      </c>
      <c r="M513" s="7" t="str">
        <f t="shared" si="108"/>
        <v/>
      </c>
      <c r="N513" s="520"/>
    </row>
    <row r="514" spans="1:14" ht="18.75" customHeight="1">
      <c r="A514" s="23">
        <v>325</v>
      </c>
      <c r="B514" s="149"/>
      <c r="C514" s="453">
        <v>8621</v>
      </c>
      <c r="D514" s="454" t="s">
        <v>39</v>
      </c>
      <c r="E514" s="1385">
        <f>F514+G514+H514</f>
        <v>0</v>
      </c>
      <c r="F514" s="455"/>
      <c r="G514" s="456"/>
      <c r="H514" s="587">
        <v>0</v>
      </c>
      <c r="I514" s="455"/>
      <c r="J514" s="456"/>
      <c r="K514" s="587">
        <v>0</v>
      </c>
      <c r="L514" s="1385">
        <f t="shared" si="121"/>
        <v>0</v>
      </c>
      <c r="M514" s="7" t="str">
        <f t="shared" si="108"/>
        <v/>
      </c>
      <c r="N514" s="520"/>
    </row>
    <row r="515" spans="1:14" ht="18.75" customHeight="1">
      <c r="A515" s="23">
        <v>330</v>
      </c>
      <c r="B515" s="149"/>
      <c r="C515" s="448">
        <v>8623</v>
      </c>
      <c r="D515" s="449" t="s">
        <v>40</v>
      </c>
      <c r="E515" s="1384">
        <f>F515+G515+H515</f>
        <v>0</v>
      </c>
      <c r="F515" s="450"/>
      <c r="G515" s="451"/>
      <c r="H515" s="599">
        <v>0</v>
      </c>
      <c r="I515" s="450"/>
      <c r="J515" s="451"/>
      <c r="K515" s="599">
        <v>0</v>
      </c>
      <c r="L515" s="1384">
        <f t="shared" si="121"/>
        <v>0</v>
      </c>
      <c r="M515" s="7" t="str">
        <f t="shared" si="108"/>
        <v/>
      </c>
      <c r="N515" s="520"/>
    </row>
    <row r="516" spans="1:14" ht="18.75" customHeight="1">
      <c r="A516" s="23">
        <v>340</v>
      </c>
      <c r="B516" s="149"/>
      <c r="C516" s="470">
        <v>8640</v>
      </c>
      <c r="D516" s="623" t="s">
        <v>481</v>
      </c>
      <c r="E516" s="1401">
        <f>F516+G516+H516</f>
        <v>0</v>
      </c>
      <c r="F516" s="472"/>
      <c r="G516" s="473"/>
      <c r="H516" s="587">
        <v>0</v>
      </c>
      <c r="I516" s="472"/>
      <c r="J516" s="473"/>
      <c r="K516" s="587">
        <v>0</v>
      </c>
      <c r="L516" s="1401">
        <f t="shared" si="121"/>
        <v>0</v>
      </c>
      <c r="M516" s="7" t="str">
        <f t="shared" si="108"/>
        <v/>
      </c>
      <c r="N516" s="520"/>
    </row>
    <row r="517" spans="1:14" s="15" customFormat="1">
      <c r="A517" s="22">
        <v>295</v>
      </c>
      <c r="B517" s="579">
        <v>8700</v>
      </c>
      <c r="C517" s="1813" t="s">
        <v>959</v>
      </c>
      <c r="D517" s="1820"/>
      <c r="E517" s="580">
        <f t="shared" ref="E517:L517" si="124">SUM(E518:E519)</f>
        <v>0</v>
      </c>
      <c r="F517" s="589">
        <f t="shared" si="124"/>
        <v>0</v>
      </c>
      <c r="G517" s="582">
        <f t="shared" si="124"/>
        <v>0</v>
      </c>
      <c r="H517" s="583">
        <f>SUM(H518:H519)</f>
        <v>0</v>
      </c>
      <c r="I517" s="589">
        <f t="shared" si="124"/>
        <v>0</v>
      </c>
      <c r="J517" s="582">
        <f t="shared" si="124"/>
        <v>0</v>
      </c>
      <c r="K517" s="583">
        <f t="shared" si="124"/>
        <v>0</v>
      </c>
      <c r="L517" s="580">
        <f t="shared" si="124"/>
        <v>0</v>
      </c>
      <c r="M517" s="7" t="str">
        <f t="shared" si="108"/>
        <v/>
      </c>
      <c r="N517" s="520"/>
    </row>
    <row r="518" spans="1:14">
      <c r="A518" s="23">
        <v>300</v>
      </c>
      <c r="B518" s="149"/>
      <c r="C518" s="150">
        <v>8733</v>
      </c>
      <c r="D518" s="151" t="s">
        <v>303</v>
      </c>
      <c r="E518" s="1382">
        <f>F518+G518+H518</f>
        <v>0</v>
      </c>
      <c r="F518" s="1629">
        <v>0</v>
      </c>
      <c r="G518" s="1629">
        <v>0</v>
      </c>
      <c r="H518" s="586">
        <v>0</v>
      </c>
      <c r="I518" s="1629">
        <v>0</v>
      </c>
      <c r="J518" s="1629">
        <v>0</v>
      </c>
      <c r="K518" s="586">
        <v>0</v>
      </c>
      <c r="L518" s="1382">
        <f t="shared" si="121"/>
        <v>0</v>
      </c>
      <c r="M518" s="7" t="str">
        <f t="shared" si="108"/>
        <v/>
      </c>
      <c r="N518" s="520"/>
    </row>
    <row r="519" spans="1:14">
      <c r="A519" s="23">
        <v>310</v>
      </c>
      <c r="B519" s="149"/>
      <c r="C519" s="179">
        <v>8766</v>
      </c>
      <c r="D519" s="198" t="s">
        <v>304</v>
      </c>
      <c r="E519" s="1386">
        <f>F519+G519+H519</f>
        <v>0</v>
      </c>
      <c r="F519" s="1629">
        <v>0</v>
      </c>
      <c r="G519" s="1629">
        <v>0</v>
      </c>
      <c r="H519" s="599">
        <v>0</v>
      </c>
      <c r="I519" s="1629">
        <v>0</v>
      </c>
      <c r="J519" s="1629">
        <v>0</v>
      </c>
      <c r="K519" s="599">
        <v>0</v>
      </c>
      <c r="L519" s="1386">
        <f t="shared" si="121"/>
        <v>0</v>
      </c>
      <c r="M519" s="7" t="str">
        <f t="shared" si="108"/>
        <v/>
      </c>
      <c r="N519" s="520"/>
    </row>
    <row r="520" spans="1:14" s="15" customFormat="1" ht="18" customHeight="1">
      <c r="A520" s="22">
        <v>355</v>
      </c>
      <c r="B520" s="624">
        <v>8800</v>
      </c>
      <c r="C520" s="1816" t="s">
        <v>960</v>
      </c>
      <c r="D520" s="1812"/>
      <c r="E520" s="580">
        <f t="shared" ref="E520:L520" si="125">SUM(E521:E526)</f>
        <v>-6468</v>
      </c>
      <c r="F520" s="589">
        <f t="shared" si="125"/>
        <v>-6468</v>
      </c>
      <c r="G520" s="582">
        <f t="shared" si="125"/>
        <v>0</v>
      </c>
      <c r="H520" s="583">
        <f>SUM(H521:H526)</f>
        <v>0</v>
      </c>
      <c r="I520" s="589">
        <f t="shared" si="125"/>
        <v>-2415</v>
      </c>
      <c r="J520" s="582">
        <f t="shared" si="125"/>
        <v>0</v>
      </c>
      <c r="K520" s="583">
        <f t="shared" si="125"/>
        <v>0</v>
      </c>
      <c r="L520" s="580">
        <f t="shared" si="125"/>
        <v>-2415</v>
      </c>
      <c r="M520" s="7">
        <f t="shared" si="108"/>
        <v>1</v>
      </c>
      <c r="N520" s="520"/>
    </row>
    <row r="521" spans="1:14" ht="18" customHeight="1">
      <c r="A521" s="23">
        <v>360</v>
      </c>
      <c r="B521" s="149"/>
      <c r="C521" s="150">
        <v>8801</v>
      </c>
      <c r="D521" s="151" t="s">
        <v>308</v>
      </c>
      <c r="E521" s="1392">
        <f t="shared" ref="E521:E526" si="126">F521+G521+H521</f>
        <v>0</v>
      </c>
      <c r="F521" s="152"/>
      <c r="G521" s="153"/>
      <c r="H521" s="586">
        <v>0</v>
      </c>
      <c r="I521" s="152"/>
      <c r="J521" s="153"/>
      <c r="K521" s="586">
        <v>0</v>
      </c>
      <c r="L521" s="1392">
        <f t="shared" si="121"/>
        <v>0</v>
      </c>
      <c r="M521" s="7" t="str">
        <f t="shared" ref="M521:M584" si="127">(IF($E521&lt;&gt;0,$M$2,IF($L521&lt;&gt;0,$M$2,"")))</f>
        <v/>
      </c>
      <c r="N521" s="520"/>
    </row>
    <row r="522" spans="1:14" ht="18" customHeight="1">
      <c r="A522" s="23">
        <v>365</v>
      </c>
      <c r="B522" s="149"/>
      <c r="C522" s="156">
        <v>8802</v>
      </c>
      <c r="D522" s="157" t="s">
        <v>309</v>
      </c>
      <c r="E522" s="1390">
        <f t="shared" si="126"/>
        <v>0</v>
      </c>
      <c r="F522" s="158"/>
      <c r="G522" s="159"/>
      <c r="H522" s="587">
        <v>0</v>
      </c>
      <c r="I522" s="158"/>
      <c r="J522" s="159"/>
      <c r="K522" s="587">
        <v>0</v>
      </c>
      <c r="L522" s="1390">
        <f t="shared" si="121"/>
        <v>0</v>
      </c>
      <c r="M522" s="7" t="str">
        <f t="shared" si="127"/>
        <v/>
      </c>
      <c r="N522" s="520"/>
    </row>
    <row r="523" spans="1:14" ht="32.25" customHeight="1">
      <c r="A523" s="23">
        <v>365</v>
      </c>
      <c r="B523" s="149"/>
      <c r="C523" s="156">
        <v>8803</v>
      </c>
      <c r="D523" s="157" t="s">
        <v>961</v>
      </c>
      <c r="E523" s="1390">
        <f t="shared" si="126"/>
        <v>-6468</v>
      </c>
      <c r="F523" s="158">
        <v>-6468</v>
      </c>
      <c r="G523" s="159"/>
      <c r="H523" s="587">
        <v>0</v>
      </c>
      <c r="I523" s="158">
        <v>-2415</v>
      </c>
      <c r="J523" s="159"/>
      <c r="K523" s="587">
        <v>0</v>
      </c>
      <c r="L523" s="1390">
        <f t="shared" si="121"/>
        <v>-2415</v>
      </c>
      <c r="M523" s="7">
        <f t="shared" si="127"/>
        <v>1</v>
      </c>
      <c r="N523" s="520"/>
    </row>
    <row r="524" spans="1:14" ht="18" customHeight="1">
      <c r="A524" s="23">
        <v>370</v>
      </c>
      <c r="B524" s="149"/>
      <c r="C524" s="156">
        <v>8804</v>
      </c>
      <c r="D524" s="157" t="s">
        <v>305</v>
      </c>
      <c r="E524" s="1390">
        <f t="shared" si="126"/>
        <v>0</v>
      </c>
      <c r="F524" s="158"/>
      <c r="G524" s="159"/>
      <c r="H524" s="587">
        <v>0</v>
      </c>
      <c r="I524" s="158"/>
      <c r="J524" s="159"/>
      <c r="K524" s="587">
        <v>0</v>
      </c>
      <c r="L524" s="1390">
        <f t="shared" si="121"/>
        <v>0</v>
      </c>
      <c r="M524" s="7" t="str">
        <f t="shared" si="127"/>
        <v/>
      </c>
      <c r="N524" s="520"/>
    </row>
    <row r="525" spans="1:14" ht="18" customHeight="1">
      <c r="A525" s="23">
        <v>365</v>
      </c>
      <c r="B525" s="149"/>
      <c r="C525" s="156">
        <v>8805</v>
      </c>
      <c r="D525" s="625" t="s">
        <v>306</v>
      </c>
      <c r="E525" s="1390">
        <f t="shared" si="126"/>
        <v>0</v>
      </c>
      <c r="F525" s="158"/>
      <c r="G525" s="159"/>
      <c r="H525" s="587">
        <v>0</v>
      </c>
      <c r="I525" s="158"/>
      <c r="J525" s="159"/>
      <c r="K525" s="587">
        <v>0</v>
      </c>
      <c r="L525" s="1390">
        <f t="shared" si="121"/>
        <v>0</v>
      </c>
      <c r="M525" s="7" t="str">
        <f t="shared" si="127"/>
        <v/>
      </c>
      <c r="N525" s="520"/>
    </row>
    <row r="526" spans="1:14" ht="18" customHeight="1">
      <c r="A526" s="23">
        <v>370</v>
      </c>
      <c r="B526" s="149"/>
      <c r="C526" s="179">
        <v>8809</v>
      </c>
      <c r="D526" s="172" t="s">
        <v>307</v>
      </c>
      <c r="E526" s="1391">
        <f t="shared" si="126"/>
        <v>0</v>
      </c>
      <c r="F526" s="173"/>
      <c r="G526" s="174"/>
      <c r="H526" s="599">
        <v>0</v>
      </c>
      <c r="I526" s="173"/>
      <c r="J526" s="174"/>
      <c r="K526" s="599">
        <v>0</v>
      </c>
      <c r="L526" s="1391">
        <f t="shared" si="121"/>
        <v>0</v>
      </c>
      <c r="M526" s="7" t="str">
        <f t="shared" si="127"/>
        <v/>
      </c>
      <c r="N526" s="520"/>
    </row>
    <row r="527" spans="1:14" s="15" customFormat="1" ht="18" customHeight="1">
      <c r="A527" s="22">
        <v>375</v>
      </c>
      <c r="B527" s="579">
        <v>8900</v>
      </c>
      <c r="C527" s="1814" t="s">
        <v>320</v>
      </c>
      <c r="D527" s="1815"/>
      <c r="E527" s="580">
        <f t="shared" ref="E527:L527" si="128">SUM(E528:E530)</f>
        <v>0</v>
      </c>
      <c r="F527" s="589">
        <f t="shared" si="128"/>
        <v>0</v>
      </c>
      <c r="G527" s="582">
        <f t="shared" si="128"/>
        <v>0</v>
      </c>
      <c r="H527" s="583">
        <f>SUM(H528:H530)</f>
        <v>0</v>
      </c>
      <c r="I527" s="589">
        <f t="shared" si="128"/>
        <v>0</v>
      </c>
      <c r="J527" s="582">
        <f t="shared" si="128"/>
        <v>0</v>
      </c>
      <c r="K527" s="583">
        <f t="shared" si="128"/>
        <v>0</v>
      </c>
      <c r="L527" s="580">
        <f t="shared" si="128"/>
        <v>0</v>
      </c>
      <c r="M527" s="7" t="str">
        <f t="shared" si="127"/>
        <v/>
      </c>
      <c r="N527" s="520"/>
    </row>
    <row r="528" spans="1:14" ht="18" customHeight="1">
      <c r="A528" s="23">
        <v>380</v>
      </c>
      <c r="B528" s="196"/>
      <c r="C528" s="150">
        <v>8901</v>
      </c>
      <c r="D528" s="151" t="s">
        <v>824</v>
      </c>
      <c r="E528" s="1392">
        <f t="shared" ref="E528:E591" si="129">F528+G528+H528</f>
        <v>0</v>
      </c>
      <c r="F528" s="1629">
        <v>0</v>
      </c>
      <c r="G528" s="1629">
        <v>0</v>
      </c>
      <c r="H528" s="586">
        <v>0</v>
      </c>
      <c r="I528" s="1629">
        <v>0</v>
      </c>
      <c r="J528" s="1629">
        <v>0</v>
      </c>
      <c r="K528" s="586">
        <v>0</v>
      </c>
      <c r="L528" s="1392">
        <f t="shared" si="121"/>
        <v>0</v>
      </c>
      <c r="M528" s="7" t="str">
        <f t="shared" si="127"/>
        <v/>
      </c>
      <c r="N528" s="520"/>
    </row>
    <row r="529" spans="1:14" ht="31.5">
      <c r="A529" s="23">
        <v>385</v>
      </c>
      <c r="B529" s="196"/>
      <c r="C529" s="156">
        <v>8902</v>
      </c>
      <c r="D529" s="157" t="s">
        <v>825</v>
      </c>
      <c r="E529" s="1390">
        <f t="shared" si="129"/>
        <v>0</v>
      </c>
      <c r="F529" s="1629">
        <v>0</v>
      </c>
      <c r="G529" s="1629">
        <v>0</v>
      </c>
      <c r="H529" s="587">
        <v>0</v>
      </c>
      <c r="I529" s="1629">
        <v>0</v>
      </c>
      <c r="J529" s="1629">
        <v>0</v>
      </c>
      <c r="K529" s="587">
        <v>0</v>
      </c>
      <c r="L529" s="1390">
        <f t="shared" si="121"/>
        <v>0</v>
      </c>
      <c r="M529" s="7" t="str">
        <f t="shared" si="127"/>
        <v/>
      </c>
      <c r="N529" s="520"/>
    </row>
    <row r="530" spans="1:14">
      <c r="A530" s="23">
        <v>390</v>
      </c>
      <c r="B530" s="196"/>
      <c r="C530" s="179">
        <v>8903</v>
      </c>
      <c r="D530" s="172" t="s">
        <v>725</v>
      </c>
      <c r="E530" s="1391">
        <f t="shared" si="129"/>
        <v>0</v>
      </c>
      <c r="F530" s="1629">
        <v>0</v>
      </c>
      <c r="G530" s="1629">
        <v>0</v>
      </c>
      <c r="H530" s="588">
        <v>0</v>
      </c>
      <c r="I530" s="1629">
        <v>0</v>
      </c>
      <c r="J530" s="1629">
        <v>0</v>
      </c>
      <c r="K530" s="588">
        <v>0</v>
      </c>
      <c r="L530" s="1391">
        <f t="shared" si="121"/>
        <v>0</v>
      </c>
      <c r="M530" s="7" t="str">
        <f t="shared" si="127"/>
        <v/>
      </c>
      <c r="N530" s="520"/>
    </row>
    <row r="531" spans="1:14" s="15" customFormat="1">
      <c r="A531" s="22">
        <v>395</v>
      </c>
      <c r="B531" s="579">
        <v>9000</v>
      </c>
      <c r="C531" s="1813" t="s">
        <v>962</v>
      </c>
      <c r="D531" s="1813"/>
      <c r="E531" s="607">
        <f t="shared" si="129"/>
        <v>0</v>
      </c>
      <c r="F531" s="618"/>
      <c r="G531" s="619"/>
      <c r="H531" s="1481">
        <v>0</v>
      </c>
      <c r="I531" s="618"/>
      <c r="J531" s="619"/>
      <c r="K531" s="1481">
        <v>0</v>
      </c>
      <c r="L531" s="607">
        <f t="shared" si="121"/>
        <v>0</v>
      </c>
      <c r="M531" s="7" t="str">
        <f t="shared" si="127"/>
        <v/>
      </c>
      <c r="N531" s="520"/>
    </row>
    <row r="532" spans="1:14" s="15" customFormat="1" ht="18.75" customHeight="1">
      <c r="A532" s="22">
        <v>405</v>
      </c>
      <c r="B532" s="626">
        <v>9100</v>
      </c>
      <c r="C532" s="1819" t="s">
        <v>963</v>
      </c>
      <c r="D532" s="1819"/>
      <c r="E532" s="627">
        <f t="shared" ref="E532:L532" si="130">SUM(E533:E536)</f>
        <v>0</v>
      </c>
      <c r="F532" s="628">
        <f t="shared" si="130"/>
        <v>0</v>
      </c>
      <c r="G532" s="629">
        <f t="shared" si="130"/>
        <v>0</v>
      </c>
      <c r="H532" s="583">
        <f>SUM(H533:H536)</f>
        <v>0</v>
      </c>
      <c r="I532" s="628">
        <f t="shared" si="130"/>
        <v>0</v>
      </c>
      <c r="J532" s="629">
        <f t="shared" si="130"/>
        <v>0</v>
      </c>
      <c r="K532" s="583">
        <f t="shared" si="130"/>
        <v>0</v>
      </c>
      <c r="L532" s="627">
        <f t="shared" si="130"/>
        <v>0</v>
      </c>
      <c r="M532" s="7" t="str">
        <f t="shared" si="127"/>
        <v/>
      </c>
      <c r="N532" s="520"/>
    </row>
    <row r="533" spans="1:14" ht="18.75" customHeight="1">
      <c r="A533" s="23">
        <v>410</v>
      </c>
      <c r="B533" s="149"/>
      <c r="C533" s="150">
        <v>9111</v>
      </c>
      <c r="D533" s="187" t="s">
        <v>485</v>
      </c>
      <c r="E533" s="1382">
        <f t="shared" si="129"/>
        <v>0</v>
      </c>
      <c r="F533" s="152"/>
      <c r="G533" s="153"/>
      <c r="H533" s="586">
        <v>0</v>
      </c>
      <c r="I533" s="152"/>
      <c r="J533" s="153"/>
      <c r="K533" s="586">
        <v>0</v>
      </c>
      <c r="L533" s="1382">
        <f t="shared" si="121"/>
        <v>0</v>
      </c>
      <c r="M533" s="7" t="str">
        <f t="shared" si="127"/>
        <v/>
      </c>
      <c r="N533" s="520"/>
    </row>
    <row r="534" spans="1:14" ht="18.75" customHeight="1">
      <c r="A534" s="23">
        <v>415</v>
      </c>
      <c r="B534" s="149"/>
      <c r="C534" s="156">
        <v>9112</v>
      </c>
      <c r="D534" s="606" t="s">
        <v>486</v>
      </c>
      <c r="E534" s="1383">
        <f t="shared" si="129"/>
        <v>0</v>
      </c>
      <c r="F534" s="158"/>
      <c r="G534" s="159"/>
      <c r="H534" s="587">
        <v>0</v>
      </c>
      <c r="I534" s="158"/>
      <c r="J534" s="159"/>
      <c r="K534" s="587">
        <v>0</v>
      </c>
      <c r="L534" s="1383">
        <f t="shared" si="121"/>
        <v>0</v>
      </c>
      <c r="M534" s="7" t="str">
        <f t="shared" si="127"/>
        <v/>
      </c>
      <c r="N534" s="520"/>
    </row>
    <row r="535" spans="1:14" ht="18.75" customHeight="1">
      <c r="A535" s="23">
        <v>420</v>
      </c>
      <c r="B535" s="149"/>
      <c r="C535" s="156">
        <v>9121</v>
      </c>
      <c r="D535" s="606" t="s">
        <v>487</v>
      </c>
      <c r="E535" s="1383">
        <f t="shared" si="129"/>
        <v>0</v>
      </c>
      <c r="F535" s="158"/>
      <c r="G535" s="159"/>
      <c r="H535" s="587">
        <v>0</v>
      </c>
      <c r="I535" s="158"/>
      <c r="J535" s="159"/>
      <c r="K535" s="587">
        <v>0</v>
      </c>
      <c r="L535" s="1383">
        <f t="shared" si="121"/>
        <v>0</v>
      </c>
      <c r="M535" s="7" t="str">
        <f t="shared" si="127"/>
        <v/>
      </c>
      <c r="N535" s="520"/>
    </row>
    <row r="536" spans="1:14" ht="18.75" customHeight="1">
      <c r="A536" s="23">
        <v>425</v>
      </c>
      <c r="B536" s="149"/>
      <c r="C536" s="179">
        <v>9122</v>
      </c>
      <c r="D536" s="198" t="s">
        <v>488</v>
      </c>
      <c r="E536" s="1386">
        <f t="shared" si="129"/>
        <v>0</v>
      </c>
      <c r="F536" s="173"/>
      <c r="G536" s="174"/>
      <c r="H536" s="588">
        <v>0</v>
      </c>
      <c r="I536" s="173"/>
      <c r="J536" s="174"/>
      <c r="K536" s="588">
        <v>0</v>
      </c>
      <c r="L536" s="1386">
        <f t="shared" si="121"/>
        <v>0</v>
      </c>
      <c r="M536" s="7" t="str">
        <f t="shared" si="127"/>
        <v/>
      </c>
      <c r="N536" s="520"/>
    </row>
    <row r="537" spans="1:14" s="15" customFormat="1" ht="18.75" customHeight="1">
      <c r="A537" s="22">
        <v>430</v>
      </c>
      <c r="B537" s="579">
        <v>9200</v>
      </c>
      <c r="C537" s="1811" t="s">
        <v>964</v>
      </c>
      <c r="D537" s="1812"/>
      <c r="E537" s="580">
        <f t="shared" ref="E537:L537" si="131">+E538+E539</f>
        <v>0</v>
      </c>
      <c r="F537" s="589">
        <f t="shared" si="131"/>
        <v>0</v>
      </c>
      <c r="G537" s="582">
        <f t="shared" si="131"/>
        <v>0</v>
      </c>
      <c r="H537" s="583">
        <f>+H538+H539</f>
        <v>0</v>
      </c>
      <c r="I537" s="589">
        <f t="shared" si="131"/>
        <v>0</v>
      </c>
      <c r="J537" s="582">
        <f t="shared" si="131"/>
        <v>0</v>
      </c>
      <c r="K537" s="583">
        <f t="shared" si="131"/>
        <v>0</v>
      </c>
      <c r="L537" s="580">
        <f t="shared" si="131"/>
        <v>0</v>
      </c>
      <c r="M537" s="7" t="str">
        <f t="shared" si="127"/>
        <v/>
      </c>
      <c r="N537" s="520"/>
    </row>
    <row r="538" spans="1:14" ht="18.75" customHeight="1">
      <c r="A538" s="23">
        <v>435</v>
      </c>
      <c r="B538" s="149"/>
      <c r="C538" s="150">
        <v>9201</v>
      </c>
      <c r="D538" s="151" t="s">
        <v>489</v>
      </c>
      <c r="E538" s="1392">
        <f t="shared" si="129"/>
        <v>0</v>
      </c>
      <c r="F538" s="152"/>
      <c r="G538" s="153"/>
      <c r="H538" s="586">
        <v>0</v>
      </c>
      <c r="I538" s="152"/>
      <c r="J538" s="153"/>
      <c r="K538" s="586">
        <v>0</v>
      </c>
      <c r="L538" s="1392">
        <f t="shared" si="121"/>
        <v>0</v>
      </c>
      <c r="M538" s="7" t="str">
        <f t="shared" si="127"/>
        <v/>
      </c>
      <c r="N538" s="520"/>
    </row>
    <row r="539" spans="1:14" ht="18.75" customHeight="1">
      <c r="A539" s="36">
        <v>440</v>
      </c>
      <c r="B539" s="149"/>
      <c r="C539" s="179">
        <v>9202</v>
      </c>
      <c r="D539" s="172" t="s">
        <v>490</v>
      </c>
      <c r="E539" s="1391">
        <f t="shared" si="129"/>
        <v>0</v>
      </c>
      <c r="F539" s="173"/>
      <c r="G539" s="174"/>
      <c r="H539" s="599">
        <v>0</v>
      </c>
      <c r="I539" s="173"/>
      <c r="J539" s="174"/>
      <c r="K539" s="599">
        <v>0</v>
      </c>
      <c r="L539" s="1391">
        <f t="shared" si="121"/>
        <v>0</v>
      </c>
      <c r="M539" s="7" t="str">
        <f t="shared" si="127"/>
        <v/>
      </c>
      <c r="N539" s="520"/>
    </row>
    <row r="540" spans="1:14" s="15" customFormat="1" ht="18.75" customHeight="1">
      <c r="A540" s="39">
        <v>445</v>
      </c>
      <c r="B540" s="579">
        <v>9300</v>
      </c>
      <c r="C540" s="1813" t="s">
        <v>965</v>
      </c>
      <c r="D540" s="1813"/>
      <c r="E540" s="580">
        <f t="shared" ref="E540:L540" si="132">SUM(E541:E561)</f>
        <v>0</v>
      </c>
      <c r="F540" s="589">
        <f t="shared" si="132"/>
        <v>0</v>
      </c>
      <c r="G540" s="582">
        <f t="shared" si="132"/>
        <v>0</v>
      </c>
      <c r="H540" s="583">
        <f>SUM(H541:H561)</f>
        <v>0</v>
      </c>
      <c r="I540" s="589">
        <f t="shared" si="132"/>
        <v>0</v>
      </c>
      <c r="J540" s="582">
        <f t="shared" si="132"/>
        <v>0</v>
      </c>
      <c r="K540" s="583">
        <f t="shared" si="132"/>
        <v>0</v>
      </c>
      <c r="L540" s="580">
        <f t="shared" si="132"/>
        <v>0</v>
      </c>
      <c r="M540" s="7" t="str">
        <f t="shared" si="127"/>
        <v/>
      </c>
      <c r="N540" s="520"/>
    </row>
    <row r="541" spans="1:14" ht="18.75" customHeight="1">
      <c r="A541" s="36">
        <v>450</v>
      </c>
      <c r="B541" s="149"/>
      <c r="C541" s="150">
        <v>9301</v>
      </c>
      <c r="D541" s="187" t="s">
        <v>826</v>
      </c>
      <c r="E541" s="1392">
        <f t="shared" si="129"/>
        <v>0</v>
      </c>
      <c r="F541" s="152"/>
      <c r="G541" s="153"/>
      <c r="H541" s="586">
        <v>0</v>
      </c>
      <c r="I541" s="152"/>
      <c r="J541" s="153"/>
      <c r="K541" s="586">
        <v>0</v>
      </c>
      <c r="L541" s="1392">
        <f t="shared" si="121"/>
        <v>0</v>
      </c>
      <c r="M541" s="7" t="str">
        <f t="shared" si="127"/>
        <v/>
      </c>
      <c r="N541" s="520"/>
    </row>
    <row r="542" spans="1:14" ht="18.75" customHeight="1">
      <c r="A542" s="36">
        <v>450</v>
      </c>
      <c r="B542" s="149"/>
      <c r="C542" s="448">
        <v>9310</v>
      </c>
      <c r="D542" s="630" t="s">
        <v>491</v>
      </c>
      <c r="E542" s="1388">
        <f t="shared" si="129"/>
        <v>0</v>
      </c>
      <c r="F542" s="450"/>
      <c r="G542" s="451"/>
      <c r="H542" s="599">
        <v>0</v>
      </c>
      <c r="I542" s="450"/>
      <c r="J542" s="451"/>
      <c r="K542" s="599">
        <v>0</v>
      </c>
      <c r="L542" s="1388">
        <f t="shared" si="121"/>
        <v>0</v>
      </c>
      <c r="M542" s="7" t="str">
        <f t="shared" si="127"/>
        <v/>
      </c>
      <c r="N542" s="520"/>
    </row>
    <row r="543" spans="1:14" s="35" customFormat="1" ht="18.75" customHeight="1">
      <c r="A543" s="53">
        <v>451</v>
      </c>
      <c r="B543" s="149"/>
      <c r="C543" s="631">
        <v>9317</v>
      </c>
      <c r="D543" s="632" t="s">
        <v>827</v>
      </c>
      <c r="E543" s="1402">
        <f t="shared" si="129"/>
        <v>0</v>
      </c>
      <c r="F543" s="455"/>
      <c r="G543" s="456"/>
      <c r="H543" s="587">
        <v>0</v>
      </c>
      <c r="I543" s="455"/>
      <c r="J543" s="456"/>
      <c r="K543" s="587">
        <v>0</v>
      </c>
      <c r="L543" s="1402">
        <f t="shared" si="121"/>
        <v>0</v>
      </c>
      <c r="M543" s="7" t="str">
        <f t="shared" si="127"/>
        <v/>
      </c>
      <c r="N543" s="520"/>
    </row>
    <row r="544" spans="1:14" s="35" customFormat="1" ht="18.75" customHeight="1">
      <c r="A544" s="53">
        <v>452</v>
      </c>
      <c r="B544" s="149"/>
      <c r="C544" s="633">
        <v>9318</v>
      </c>
      <c r="D544" s="634" t="s">
        <v>828</v>
      </c>
      <c r="E544" s="1388">
        <f t="shared" si="129"/>
        <v>0</v>
      </c>
      <c r="F544" s="450"/>
      <c r="G544" s="451"/>
      <c r="H544" s="599">
        <v>0</v>
      </c>
      <c r="I544" s="450"/>
      <c r="J544" s="451"/>
      <c r="K544" s="599">
        <v>0</v>
      </c>
      <c r="L544" s="1388">
        <f t="shared" si="121"/>
        <v>0</v>
      </c>
      <c r="M544" s="7" t="str">
        <f t="shared" si="127"/>
        <v/>
      </c>
      <c r="N544" s="520"/>
    </row>
    <row r="545" spans="1:14" ht="31.5">
      <c r="A545" s="44">
        <v>456</v>
      </c>
      <c r="B545" s="149"/>
      <c r="C545" s="453">
        <v>9321</v>
      </c>
      <c r="D545" s="635" t="s">
        <v>492</v>
      </c>
      <c r="E545" s="1402">
        <f t="shared" si="129"/>
        <v>0</v>
      </c>
      <c r="F545" s="1629">
        <v>0</v>
      </c>
      <c r="G545" s="1629">
        <v>0</v>
      </c>
      <c r="H545" s="587">
        <v>0</v>
      </c>
      <c r="I545" s="1629">
        <v>0</v>
      </c>
      <c r="J545" s="1629">
        <v>0</v>
      </c>
      <c r="K545" s="587">
        <v>0</v>
      </c>
      <c r="L545" s="1402">
        <f t="shared" si="121"/>
        <v>0</v>
      </c>
      <c r="M545" s="7" t="str">
        <f t="shared" si="127"/>
        <v/>
      </c>
      <c r="N545" s="520"/>
    </row>
    <row r="546" spans="1:14" ht="31.5">
      <c r="A546" s="44">
        <v>457</v>
      </c>
      <c r="B546" s="149"/>
      <c r="C546" s="156">
        <v>9322</v>
      </c>
      <c r="D546" s="636" t="s">
        <v>833</v>
      </c>
      <c r="E546" s="1390">
        <f t="shared" si="129"/>
        <v>0</v>
      </c>
      <c r="F546" s="1629">
        <v>0</v>
      </c>
      <c r="G546" s="1629">
        <v>0</v>
      </c>
      <c r="H546" s="587">
        <v>0</v>
      </c>
      <c r="I546" s="1629">
        <v>0</v>
      </c>
      <c r="J546" s="1629">
        <v>0</v>
      </c>
      <c r="K546" s="587">
        <v>0</v>
      </c>
      <c r="L546" s="1390">
        <f t="shared" si="121"/>
        <v>0</v>
      </c>
      <c r="M546" s="7" t="str">
        <f t="shared" si="127"/>
        <v/>
      </c>
      <c r="N546" s="520"/>
    </row>
    <row r="547" spans="1:14" ht="31.5">
      <c r="A547" s="44">
        <v>458</v>
      </c>
      <c r="B547" s="149"/>
      <c r="C547" s="156">
        <v>9323</v>
      </c>
      <c r="D547" s="636" t="s">
        <v>834</v>
      </c>
      <c r="E547" s="1390">
        <f t="shared" si="129"/>
        <v>0</v>
      </c>
      <c r="F547" s="1629">
        <v>0</v>
      </c>
      <c r="G547" s="1629">
        <v>0</v>
      </c>
      <c r="H547" s="587">
        <v>0</v>
      </c>
      <c r="I547" s="1629">
        <v>0</v>
      </c>
      <c r="J547" s="1629">
        <v>0</v>
      </c>
      <c r="K547" s="587">
        <v>0</v>
      </c>
      <c r="L547" s="1390">
        <f t="shared" si="121"/>
        <v>0</v>
      </c>
      <c r="M547" s="7" t="str">
        <f t="shared" si="127"/>
        <v/>
      </c>
      <c r="N547" s="520"/>
    </row>
    <row r="548" spans="1:14" ht="31.5">
      <c r="A548" s="44">
        <v>459</v>
      </c>
      <c r="B548" s="149"/>
      <c r="C548" s="156">
        <v>9324</v>
      </c>
      <c r="D548" s="636" t="s">
        <v>835</v>
      </c>
      <c r="E548" s="1390">
        <f t="shared" si="129"/>
        <v>0</v>
      </c>
      <c r="F548" s="1629">
        <v>0</v>
      </c>
      <c r="G548" s="1629">
        <v>0</v>
      </c>
      <c r="H548" s="587">
        <v>0</v>
      </c>
      <c r="I548" s="1629">
        <v>0</v>
      </c>
      <c r="J548" s="1629">
        <v>0</v>
      </c>
      <c r="K548" s="587">
        <v>0</v>
      </c>
      <c r="L548" s="1390">
        <f t="shared" si="121"/>
        <v>0</v>
      </c>
      <c r="M548" s="7" t="str">
        <f t="shared" si="127"/>
        <v/>
      </c>
      <c r="N548" s="520"/>
    </row>
    <row r="549" spans="1:14" ht="18.75" customHeight="1">
      <c r="A549" s="44">
        <v>460</v>
      </c>
      <c r="B549" s="149"/>
      <c r="C549" s="156">
        <v>9325</v>
      </c>
      <c r="D549" s="636" t="s">
        <v>836</v>
      </c>
      <c r="E549" s="1390">
        <f t="shared" si="129"/>
        <v>0</v>
      </c>
      <c r="F549" s="1629">
        <v>0</v>
      </c>
      <c r="G549" s="1629">
        <v>0</v>
      </c>
      <c r="H549" s="587">
        <v>0</v>
      </c>
      <c r="I549" s="1629">
        <v>0</v>
      </c>
      <c r="J549" s="1629">
        <v>0</v>
      </c>
      <c r="K549" s="587">
        <v>0</v>
      </c>
      <c r="L549" s="1390">
        <f t="shared" si="121"/>
        <v>0</v>
      </c>
      <c r="M549" s="7" t="str">
        <f t="shared" si="127"/>
        <v/>
      </c>
      <c r="N549" s="520"/>
    </row>
    <row r="550" spans="1:14" ht="18.75" customHeight="1">
      <c r="A550" s="44">
        <v>461</v>
      </c>
      <c r="B550" s="149"/>
      <c r="C550" s="156">
        <v>9326</v>
      </c>
      <c r="D550" s="636" t="s">
        <v>837</v>
      </c>
      <c r="E550" s="1390">
        <f t="shared" si="129"/>
        <v>0</v>
      </c>
      <c r="F550" s="1629">
        <v>0</v>
      </c>
      <c r="G550" s="1629">
        <v>0</v>
      </c>
      <c r="H550" s="587">
        <v>0</v>
      </c>
      <c r="I550" s="1629">
        <v>0</v>
      </c>
      <c r="J550" s="1629">
        <v>0</v>
      </c>
      <c r="K550" s="587">
        <v>0</v>
      </c>
      <c r="L550" s="1390">
        <f t="shared" si="121"/>
        <v>0</v>
      </c>
      <c r="M550" s="7" t="str">
        <f t="shared" si="127"/>
        <v/>
      </c>
      <c r="N550" s="520"/>
    </row>
    <row r="551" spans="1:14" ht="30.75" customHeight="1">
      <c r="A551" s="36"/>
      <c r="B551" s="149"/>
      <c r="C551" s="156">
        <v>9327</v>
      </c>
      <c r="D551" s="636" t="s">
        <v>838</v>
      </c>
      <c r="E551" s="1390">
        <f t="shared" si="129"/>
        <v>0</v>
      </c>
      <c r="F551" s="1629">
        <v>0</v>
      </c>
      <c r="G551" s="1629">
        <v>0</v>
      </c>
      <c r="H551" s="660">
        <v>0</v>
      </c>
      <c r="I551" s="1629">
        <v>0</v>
      </c>
      <c r="J551" s="1629">
        <v>0</v>
      </c>
      <c r="K551" s="660">
        <v>0</v>
      </c>
      <c r="L551" s="1390">
        <f t="shared" si="121"/>
        <v>0</v>
      </c>
      <c r="M551" s="7" t="str">
        <f t="shared" si="127"/>
        <v/>
      </c>
      <c r="N551" s="520"/>
    </row>
    <row r="552" spans="1:14" ht="18.75" customHeight="1">
      <c r="A552" s="36"/>
      <c r="B552" s="149"/>
      <c r="C552" s="448">
        <v>9328</v>
      </c>
      <c r="D552" s="637" t="s">
        <v>839</v>
      </c>
      <c r="E552" s="1657">
        <f t="shared" si="129"/>
        <v>0</v>
      </c>
      <c r="F552" s="1660">
        <v>0</v>
      </c>
      <c r="G552" s="1661">
        <v>0</v>
      </c>
      <c r="H552" s="1662">
        <v>0</v>
      </c>
      <c r="I552" s="1661">
        <v>0</v>
      </c>
      <c r="J552" s="1661">
        <v>0</v>
      </c>
      <c r="K552" s="1662">
        <v>0</v>
      </c>
      <c r="L552" s="1658">
        <f t="shared" si="121"/>
        <v>0</v>
      </c>
      <c r="M552" s="7" t="str">
        <f t="shared" si="127"/>
        <v/>
      </c>
      <c r="N552" s="520"/>
    </row>
    <row r="553" spans="1:14" ht="31.5">
      <c r="A553" s="44">
        <v>462</v>
      </c>
      <c r="B553" s="149"/>
      <c r="C553" s="470">
        <v>9330</v>
      </c>
      <c r="D553" s="623" t="s">
        <v>840</v>
      </c>
      <c r="E553" s="1403">
        <f t="shared" si="129"/>
        <v>0</v>
      </c>
      <c r="F553" s="638"/>
      <c r="G553" s="639"/>
      <c r="H553" s="1659">
        <v>0</v>
      </c>
      <c r="I553" s="638"/>
      <c r="J553" s="639"/>
      <c r="K553" s="1659">
        <v>0</v>
      </c>
      <c r="L553" s="1403">
        <f t="shared" si="121"/>
        <v>0</v>
      </c>
      <c r="M553" s="7" t="str">
        <f t="shared" si="127"/>
        <v/>
      </c>
      <c r="N553" s="520"/>
    </row>
    <row r="554" spans="1:14" ht="31.5">
      <c r="A554" s="36"/>
      <c r="B554" s="149"/>
      <c r="C554" s="453">
        <v>9336</v>
      </c>
      <c r="D554" s="635" t="s">
        <v>966</v>
      </c>
      <c r="E554" s="1402">
        <f t="shared" si="129"/>
        <v>0</v>
      </c>
      <c r="F554" s="455"/>
      <c r="G554" s="456"/>
      <c r="H554" s="587">
        <v>0</v>
      </c>
      <c r="I554" s="455"/>
      <c r="J554" s="456"/>
      <c r="K554" s="587">
        <v>0</v>
      </c>
      <c r="L554" s="1402">
        <f t="shared" si="121"/>
        <v>0</v>
      </c>
      <c r="M554" s="7" t="str">
        <f t="shared" si="127"/>
        <v/>
      </c>
      <c r="N554" s="520"/>
    </row>
    <row r="555" spans="1:14" ht="31.5">
      <c r="A555" s="44">
        <v>462</v>
      </c>
      <c r="B555" s="149"/>
      <c r="C555" s="156">
        <v>9337</v>
      </c>
      <c r="D555" s="157" t="s">
        <v>967</v>
      </c>
      <c r="E555" s="1390">
        <f t="shared" si="129"/>
        <v>0</v>
      </c>
      <c r="F555" s="158"/>
      <c r="G555" s="159"/>
      <c r="H555" s="587">
        <v>0</v>
      </c>
      <c r="I555" s="158"/>
      <c r="J555" s="159"/>
      <c r="K555" s="587">
        <v>0</v>
      </c>
      <c r="L555" s="1390">
        <f t="shared" si="121"/>
        <v>0</v>
      </c>
      <c r="M555" s="7" t="str">
        <f t="shared" si="127"/>
        <v/>
      </c>
      <c r="N555" s="520"/>
    </row>
    <row r="556" spans="1:14" ht="18.75" customHeight="1">
      <c r="A556" s="36"/>
      <c r="B556" s="149"/>
      <c r="C556" s="156">
        <v>9338</v>
      </c>
      <c r="D556" s="636" t="s">
        <v>968</v>
      </c>
      <c r="E556" s="1390">
        <f t="shared" si="129"/>
        <v>0</v>
      </c>
      <c r="F556" s="158"/>
      <c r="G556" s="159"/>
      <c r="H556" s="587">
        <v>0</v>
      </c>
      <c r="I556" s="158"/>
      <c r="J556" s="159"/>
      <c r="K556" s="587">
        <v>0</v>
      </c>
      <c r="L556" s="1390">
        <f t="shared" si="121"/>
        <v>0</v>
      </c>
      <c r="M556" s="7" t="str">
        <f t="shared" si="127"/>
        <v/>
      </c>
      <c r="N556" s="520"/>
    </row>
    <row r="557" spans="1:14" ht="18.75" customHeight="1">
      <c r="A557" s="44">
        <v>462</v>
      </c>
      <c r="B557" s="149"/>
      <c r="C557" s="448">
        <v>9339</v>
      </c>
      <c r="D557" s="449" t="s">
        <v>969</v>
      </c>
      <c r="E557" s="1388">
        <f t="shared" si="129"/>
        <v>0</v>
      </c>
      <c r="F557" s="450"/>
      <c r="G557" s="451"/>
      <c r="H557" s="599">
        <v>0</v>
      </c>
      <c r="I557" s="450"/>
      <c r="J557" s="451"/>
      <c r="K557" s="599">
        <v>0</v>
      </c>
      <c r="L557" s="1388">
        <f t="shared" si="121"/>
        <v>0</v>
      </c>
      <c r="M557" s="7" t="str">
        <f t="shared" si="127"/>
        <v/>
      </c>
      <c r="N557" s="520"/>
    </row>
    <row r="558" spans="1:14" ht="18.75" customHeight="1">
      <c r="A558" s="36"/>
      <c r="B558" s="149"/>
      <c r="C558" s="453">
        <v>9355</v>
      </c>
      <c r="D558" s="640" t="s">
        <v>970</v>
      </c>
      <c r="E558" s="1402">
        <f t="shared" si="129"/>
        <v>0</v>
      </c>
      <c r="F558" s="455"/>
      <c r="G558" s="456"/>
      <c r="H558" s="587">
        <v>0</v>
      </c>
      <c r="I558" s="455"/>
      <c r="J558" s="456"/>
      <c r="K558" s="587">
        <v>0</v>
      </c>
      <c r="L558" s="1402">
        <f t="shared" si="121"/>
        <v>0</v>
      </c>
      <c r="M558" s="7" t="str">
        <f t="shared" si="127"/>
        <v/>
      </c>
      <c r="N558" s="520"/>
    </row>
    <row r="559" spans="1:14" ht="18.75" customHeight="1">
      <c r="A559" s="44">
        <v>462</v>
      </c>
      <c r="B559" s="149"/>
      <c r="C559" s="448">
        <v>9356</v>
      </c>
      <c r="D559" s="641" t="s">
        <v>971</v>
      </c>
      <c r="E559" s="1388">
        <f t="shared" si="129"/>
        <v>0</v>
      </c>
      <c r="F559" s="450"/>
      <c r="G559" s="451"/>
      <c r="H559" s="599">
        <v>0</v>
      </c>
      <c r="I559" s="450"/>
      <c r="J559" s="451"/>
      <c r="K559" s="599">
        <v>0</v>
      </c>
      <c r="L559" s="1388">
        <f t="shared" si="121"/>
        <v>0</v>
      </c>
      <c r="M559" s="7" t="str">
        <f t="shared" si="127"/>
        <v/>
      </c>
      <c r="N559" s="520"/>
    </row>
    <row r="560" spans="1:14" ht="18.75" customHeight="1">
      <c r="A560" s="44">
        <v>462</v>
      </c>
      <c r="B560" s="149"/>
      <c r="C560" s="453">
        <v>9395</v>
      </c>
      <c r="D560" s="468" t="s">
        <v>972</v>
      </c>
      <c r="E560" s="1402">
        <f t="shared" si="129"/>
        <v>0</v>
      </c>
      <c r="F560" s="455"/>
      <c r="G560" s="456"/>
      <c r="H560" s="587">
        <v>0</v>
      </c>
      <c r="I560" s="455"/>
      <c r="J560" s="456"/>
      <c r="K560" s="587">
        <v>0</v>
      </c>
      <c r="L560" s="1402">
        <f t="shared" si="121"/>
        <v>0</v>
      </c>
      <c r="M560" s="7" t="str">
        <f t="shared" si="127"/>
        <v/>
      </c>
      <c r="N560" s="520"/>
    </row>
    <row r="561" spans="1:14" ht="18.75" customHeight="1">
      <c r="A561" s="36">
        <v>465</v>
      </c>
      <c r="B561" s="149"/>
      <c r="C561" s="179">
        <v>9396</v>
      </c>
      <c r="D561" s="642" t="s">
        <v>973</v>
      </c>
      <c r="E561" s="1391">
        <f t="shared" si="129"/>
        <v>0</v>
      </c>
      <c r="F561" s="173"/>
      <c r="G561" s="174"/>
      <c r="H561" s="588">
        <v>0</v>
      </c>
      <c r="I561" s="173"/>
      <c r="J561" s="174"/>
      <c r="K561" s="588">
        <v>0</v>
      </c>
      <c r="L561" s="1391">
        <f t="shared" si="121"/>
        <v>0</v>
      </c>
      <c r="M561" s="7" t="str">
        <f t="shared" si="127"/>
        <v/>
      </c>
      <c r="N561" s="520"/>
    </row>
    <row r="562" spans="1:14" s="15" customFormat="1" ht="18" customHeight="1">
      <c r="A562" s="39">
        <v>470</v>
      </c>
      <c r="B562" s="579">
        <v>9500</v>
      </c>
      <c r="C562" s="1811" t="s">
        <v>974</v>
      </c>
      <c r="D562" s="1811"/>
      <c r="E562" s="580">
        <f t="shared" ref="E562:L562" si="133">SUM(E563:E581)</f>
        <v>0</v>
      </c>
      <c r="F562" s="589">
        <f t="shared" si="133"/>
        <v>0</v>
      </c>
      <c r="G562" s="582">
        <f t="shared" si="133"/>
        <v>0</v>
      </c>
      <c r="H562" s="583">
        <f>SUM(H563:H581)</f>
        <v>0</v>
      </c>
      <c r="I562" s="589">
        <f t="shared" si="133"/>
        <v>-42901</v>
      </c>
      <c r="J562" s="582">
        <f t="shared" si="133"/>
        <v>0</v>
      </c>
      <c r="K562" s="583">
        <f t="shared" si="133"/>
        <v>0</v>
      </c>
      <c r="L562" s="580">
        <f t="shared" si="133"/>
        <v>-42901</v>
      </c>
      <c r="M562" s="7">
        <f t="shared" si="127"/>
        <v>1</v>
      </c>
      <c r="N562" s="520"/>
    </row>
    <row r="563" spans="1:14" ht="18.75" customHeight="1">
      <c r="A563" s="36">
        <v>475</v>
      </c>
      <c r="B563" s="149"/>
      <c r="C563" s="150">
        <v>9501</v>
      </c>
      <c r="D563" s="187" t="s">
        <v>841</v>
      </c>
      <c r="E563" s="1382">
        <f t="shared" si="129"/>
        <v>0</v>
      </c>
      <c r="F563" s="152"/>
      <c r="G563" s="153"/>
      <c r="H563" s="586">
        <v>0</v>
      </c>
      <c r="I563" s="152"/>
      <c r="J563" s="153"/>
      <c r="K563" s="586">
        <v>0</v>
      </c>
      <c r="L563" s="1382">
        <f t="shared" si="121"/>
        <v>0</v>
      </c>
      <c r="M563" s="7" t="str">
        <f t="shared" si="127"/>
        <v/>
      </c>
      <c r="N563" s="520"/>
    </row>
    <row r="564" spans="1:14" ht="18.75" customHeight="1">
      <c r="A564" s="36">
        <v>480</v>
      </c>
      <c r="B564" s="149"/>
      <c r="C564" s="156">
        <v>9502</v>
      </c>
      <c r="D564" s="606" t="s">
        <v>842</v>
      </c>
      <c r="E564" s="1383">
        <f t="shared" si="129"/>
        <v>0</v>
      </c>
      <c r="F564" s="158"/>
      <c r="G564" s="159"/>
      <c r="H564" s="587">
        <v>0</v>
      </c>
      <c r="I564" s="158"/>
      <c r="J564" s="159"/>
      <c r="K564" s="587">
        <v>0</v>
      </c>
      <c r="L564" s="1383">
        <f t="shared" ref="L564:L581" si="134">I564+J564+K564</f>
        <v>0</v>
      </c>
      <c r="M564" s="7" t="str">
        <f t="shared" si="127"/>
        <v/>
      </c>
      <c r="N564" s="520"/>
    </row>
    <row r="565" spans="1:14" ht="18.75" customHeight="1">
      <c r="A565" s="36">
        <v>485</v>
      </c>
      <c r="B565" s="149"/>
      <c r="C565" s="156">
        <v>9503</v>
      </c>
      <c r="D565" s="606" t="s">
        <v>884</v>
      </c>
      <c r="E565" s="1383">
        <f t="shared" si="129"/>
        <v>0</v>
      </c>
      <c r="F565" s="158"/>
      <c r="G565" s="159"/>
      <c r="H565" s="587">
        <v>0</v>
      </c>
      <c r="I565" s="158"/>
      <c r="J565" s="159"/>
      <c r="K565" s="587">
        <v>0</v>
      </c>
      <c r="L565" s="1383">
        <f t="shared" si="134"/>
        <v>0</v>
      </c>
      <c r="M565" s="7" t="str">
        <f t="shared" si="127"/>
        <v/>
      </c>
      <c r="N565" s="520"/>
    </row>
    <row r="566" spans="1:14" ht="18.75" customHeight="1">
      <c r="A566" s="36">
        <v>490</v>
      </c>
      <c r="B566" s="149"/>
      <c r="C566" s="156">
        <v>9504</v>
      </c>
      <c r="D566" s="606" t="s">
        <v>885</v>
      </c>
      <c r="E566" s="1383">
        <f t="shared" si="129"/>
        <v>0</v>
      </c>
      <c r="F566" s="158"/>
      <c r="G566" s="159"/>
      <c r="H566" s="587">
        <v>0</v>
      </c>
      <c r="I566" s="158"/>
      <c r="J566" s="159"/>
      <c r="K566" s="587">
        <v>0</v>
      </c>
      <c r="L566" s="1383">
        <f t="shared" si="134"/>
        <v>0</v>
      </c>
      <c r="M566" s="7" t="str">
        <f t="shared" si="127"/>
        <v/>
      </c>
      <c r="N566" s="520"/>
    </row>
    <row r="567" spans="1:14" ht="18.75" customHeight="1">
      <c r="A567" s="36">
        <v>495</v>
      </c>
      <c r="B567" s="149"/>
      <c r="C567" s="156">
        <v>9505</v>
      </c>
      <c r="D567" s="606" t="s">
        <v>843</v>
      </c>
      <c r="E567" s="1395">
        <f t="shared" si="129"/>
        <v>0</v>
      </c>
      <c r="F567" s="158"/>
      <c r="G567" s="159"/>
      <c r="H567" s="660">
        <v>0</v>
      </c>
      <c r="I567" s="158"/>
      <c r="J567" s="159"/>
      <c r="K567" s="660">
        <v>0</v>
      </c>
      <c r="L567" s="1395">
        <f t="shared" si="134"/>
        <v>0</v>
      </c>
      <c r="M567" s="7" t="str">
        <f t="shared" si="127"/>
        <v/>
      </c>
      <c r="N567" s="520"/>
    </row>
    <row r="568" spans="1:14" ht="18.75" customHeight="1">
      <c r="A568" s="36">
        <v>500</v>
      </c>
      <c r="B568" s="149"/>
      <c r="C568" s="156">
        <v>9506</v>
      </c>
      <c r="D568" s="606" t="s">
        <v>844</v>
      </c>
      <c r="E568" s="1386">
        <f t="shared" si="129"/>
        <v>0</v>
      </c>
      <c r="F568" s="1642"/>
      <c r="G568" s="1663"/>
      <c r="H568" s="588">
        <v>0</v>
      </c>
      <c r="I568" s="1642"/>
      <c r="J568" s="1663"/>
      <c r="K568" s="1665">
        <v>0</v>
      </c>
      <c r="L568" s="1386">
        <f t="shared" si="134"/>
        <v>0</v>
      </c>
      <c r="M568" s="7" t="str">
        <f t="shared" si="127"/>
        <v/>
      </c>
      <c r="N568" s="520"/>
    </row>
    <row r="569" spans="1:14" ht="18.75" customHeight="1">
      <c r="A569" s="36">
        <v>505</v>
      </c>
      <c r="B569" s="149"/>
      <c r="C569" s="156">
        <v>9507</v>
      </c>
      <c r="D569" s="606" t="s">
        <v>845</v>
      </c>
      <c r="E569" s="1396">
        <f t="shared" si="129"/>
        <v>0</v>
      </c>
      <c r="F569" s="152"/>
      <c r="G569" s="153"/>
      <c r="H569" s="1664">
        <v>0</v>
      </c>
      <c r="I569" s="152">
        <v>-42901</v>
      </c>
      <c r="J569" s="153"/>
      <c r="K569" s="1664">
        <v>0</v>
      </c>
      <c r="L569" s="1396">
        <f t="shared" si="134"/>
        <v>-42901</v>
      </c>
      <c r="M569" s="7">
        <f t="shared" si="127"/>
        <v>1</v>
      </c>
      <c r="N569" s="520"/>
    </row>
    <row r="570" spans="1:14" ht="18.75" customHeight="1">
      <c r="A570" s="36">
        <v>510</v>
      </c>
      <c r="B570" s="149"/>
      <c r="C570" s="156">
        <v>9508</v>
      </c>
      <c r="D570" s="606" t="s">
        <v>846</v>
      </c>
      <c r="E570" s="1383">
        <f t="shared" si="129"/>
        <v>0</v>
      </c>
      <c r="F570" s="158"/>
      <c r="G570" s="159"/>
      <c r="H570" s="587">
        <v>0</v>
      </c>
      <c r="I570" s="158"/>
      <c r="J570" s="159"/>
      <c r="K570" s="587">
        <v>0</v>
      </c>
      <c r="L570" s="1383">
        <f t="shared" si="134"/>
        <v>0</v>
      </c>
      <c r="M570" s="7" t="str">
        <f t="shared" si="127"/>
        <v/>
      </c>
      <c r="N570" s="520"/>
    </row>
    <row r="571" spans="1:14" ht="18.75" customHeight="1">
      <c r="A571" s="36">
        <v>515</v>
      </c>
      <c r="B571" s="149"/>
      <c r="C571" s="156">
        <v>9509</v>
      </c>
      <c r="D571" s="606" t="s">
        <v>886</v>
      </c>
      <c r="E571" s="1383">
        <f t="shared" si="129"/>
        <v>0</v>
      </c>
      <c r="F571" s="158"/>
      <c r="G571" s="159"/>
      <c r="H571" s="587">
        <v>0</v>
      </c>
      <c r="I571" s="158"/>
      <c r="J571" s="159"/>
      <c r="K571" s="587">
        <v>0</v>
      </c>
      <c r="L571" s="1383">
        <f t="shared" si="134"/>
        <v>0</v>
      </c>
      <c r="M571" s="7" t="str">
        <f t="shared" si="127"/>
        <v/>
      </c>
      <c r="N571" s="520"/>
    </row>
    <row r="572" spans="1:14" ht="18.75" customHeight="1">
      <c r="A572" s="36">
        <v>520</v>
      </c>
      <c r="B572" s="149"/>
      <c r="C572" s="156">
        <v>9510</v>
      </c>
      <c r="D572" s="606" t="s">
        <v>887</v>
      </c>
      <c r="E572" s="1383">
        <f t="shared" si="129"/>
        <v>0</v>
      </c>
      <c r="F572" s="158"/>
      <c r="G572" s="159"/>
      <c r="H572" s="587">
        <v>0</v>
      </c>
      <c r="I572" s="158"/>
      <c r="J572" s="159"/>
      <c r="K572" s="587">
        <v>0</v>
      </c>
      <c r="L572" s="1383">
        <f t="shared" si="134"/>
        <v>0</v>
      </c>
      <c r="M572" s="7" t="str">
        <f t="shared" si="127"/>
        <v/>
      </c>
      <c r="N572" s="520"/>
    </row>
    <row r="573" spans="1:14" ht="18.75" customHeight="1">
      <c r="A573" s="36">
        <v>525</v>
      </c>
      <c r="B573" s="149"/>
      <c r="C573" s="156">
        <v>9511</v>
      </c>
      <c r="D573" s="606" t="s">
        <v>847</v>
      </c>
      <c r="E573" s="1383">
        <f t="shared" si="129"/>
        <v>0</v>
      </c>
      <c r="F573" s="158"/>
      <c r="G573" s="159"/>
      <c r="H573" s="587">
        <v>0</v>
      </c>
      <c r="I573" s="158"/>
      <c r="J573" s="159"/>
      <c r="K573" s="587">
        <v>0</v>
      </c>
      <c r="L573" s="1383">
        <f t="shared" si="134"/>
        <v>0</v>
      </c>
      <c r="M573" s="7" t="str">
        <f t="shared" si="127"/>
        <v/>
      </c>
      <c r="N573" s="520"/>
    </row>
    <row r="574" spans="1:14" ht="18.75" customHeight="1">
      <c r="A574" s="36">
        <v>530</v>
      </c>
      <c r="B574" s="149"/>
      <c r="C574" s="156">
        <v>9512</v>
      </c>
      <c r="D574" s="606" t="s">
        <v>848</v>
      </c>
      <c r="E574" s="1383">
        <f t="shared" si="129"/>
        <v>0</v>
      </c>
      <c r="F574" s="158"/>
      <c r="G574" s="159"/>
      <c r="H574" s="587">
        <v>0</v>
      </c>
      <c r="I574" s="158"/>
      <c r="J574" s="159"/>
      <c r="K574" s="587">
        <v>0</v>
      </c>
      <c r="L574" s="1383">
        <f t="shared" si="134"/>
        <v>0</v>
      </c>
      <c r="M574" s="7" t="str">
        <f t="shared" si="127"/>
        <v/>
      </c>
      <c r="N574" s="520"/>
    </row>
    <row r="575" spans="1:14" ht="18.75" customHeight="1">
      <c r="A575" s="36">
        <v>535</v>
      </c>
      <c r="B575" s="149"/>
      <c r="C575" s="162">
        <v>9513</v>
      </c>
      <c r="D575" s="182" t="s">
        <v>849</v>
      </c>
      <c r="E575" s="1398">
        <f>F575+G575+H575</f>
        <v>0</v>
      </c>
      <c r="F575" s="165"/>
      <c r="G575" s="165"/>
      <c r="H575" s="587">
        <v>0</v>
      </c>
      <c r="I575" s="165"/>
      <c r="J575" s="165"/>
      <c r="K575" s="587">
        <v>0</v>
      </c>
      <c r="L575" s="1398">
        <f t="shared" si="134"/>
        <v>0</v>
      </c>
      <c r="M575" s="7" t="str">
        <f t="shared" si="127"/>
        <v/>
      </c>
      <c r="N575" s="520"/>
    </row>
    <row r="576" spans="1:14" ht="31.5">
      <c r="A576" s="36">
        <v>540</v>
      </c>
      <c r="B576" s="149"/>
      <c r="C576" s="600">
        <v>9514</v>
      </c>
      <c r="D576" s="615" t="s">
        <v>850</v>
      </c>
      <c r="E576" s="1399">
        <f t="shared" si="129"/>
        <v>0</v>
      </c>
      <c r="F576" s="603"/>
      <c r="G576" s="603"/>
      <c r="H576" s="604">
        <v>0</v>
      </c>
      <c r="I576" s="603"/>
      <c r="J576" s="603"/>
      <c r="K576" s="604">
        <v>0</v>
      </c>
      <c r="L576" s="1399">
        <f t="shared" si="134"/>
        <v>0</v>
      </c>
      <c r="M576" s="7" t="str">
        <f t="shared" si="127"/>
        <v/>
      </c>
      <c r="N576" s="520"/>
    </row>
    <row r="577" spans="1:14" ht="27.75" customHeight="1">
      <c r="A577" s="36">
        <v>545</v>
      </c>
      <c r="B577" s="643"/>
      <c r="C577" s="644">
        <v>9521</v>
      </c>
      <c r="D577" s="468" t="s">
        <v>975</v>
      </c>
      <c r="E577" s="1385">
        <f>F577+G577+H577</f>
        <v>0</v>
      </c>
      <c r="F577" s="456"/>
      <c r="G577" s="456"/>
      <c r="H577" s="587">
        <v>0</v>
      </c>
      <c r="I577" s="456"/>
      <c r="J577" s="456"/>
      <c r="K577" s="587">
        <v>0</v>
      </c>
      <c r="L577" s="1385">
        <f t="shared" si="134"/>
        <v>0</v>
      </c>
      <c r="M577" s="7" t="str">
        <f t="shared" si="127"/>
        <v/>
      </c>
      <c r="N577" s="520"/>
    </row>
    <row r="578" spans="1:14" ht="18.75" customHeight="1">
      <c r="A578" s="36">
        <v>550</v>
      </c>
      <c r="B578" s="149"/>
      <c r="C578" s="156">
        <v>9522</v>
      </c>
      <c r="D578" s="645" t="s">
        <v>976</v>
      </c>
      <c r="E578" s="1383">
        <f t="shared" si="129"/>
        <v>0</v>
      </c>
      <c r="F578" s="158"/>
      <c r="G578" s="159"/>
      <c r="H578" s="587">
        <v>0</v>
      </c>
      <c r="I578" s="158"/>
      <c r="J578" s="159"/>
      <c r="K578" s="587">
        <v>0</v>
      </c>
      <c r="L578" s="1383">
        <f t="shared" si="134"/>
        <v>0</v>
      </c>
      <c r="M578" s="7" t="str">
        <f t="shared" si="127"/>
        <v/>
      </c>
      <c r="N578" s="520"/>
    </row>
    <row r="579" spans="1:14" ht="18.75" customHeight="1">
      <c r="A579" s="36">
        <v>555</v>
      </c>
      <c r="B579" s="149"/>
      <c r="C579" s="156">
        <v>9528</v>
      </c>
      <c r="D579" s="645" t="s">
        <v>977</v>
      </c>
      <c r="E579" s="1383">
        <f t="shared" si="129"/>
        <v>0</v>
      </c>
      <c r="F579" s="158"/>
      <c r="G579" s="159"/>
      <c r="H579" s="587">
        <v>0</v>
      </c>
      <c r="I579" s="158"/>
      <c r="J579" s="159"/>
      <c r="K579" s="587">
        <v>0</v>
      </c>
      <c r="L579" s="1383">
        <f t="shared" si="134"/>
        <v>0</v>
      </c>
      <c r="M579" s="7" t="str">
        <f t="shared" si="127"/>
        <v/>
      </c>
      <c r="N579" s="520"/>
    </row>
    <row r="580" spans="1:14" ht="18.75" customHeight="1">
      <c r="A580" s="36">
        <v>560</v>
      </c>
      <c r="B580" s="149"/>
      <c r="C580" s="448">
        <v>9529</v>
      </c>
      <c r="D580" s="641" t="s">
        <v>978</v>
      </c>
      <c r="E580" s="1384">
        <f t="shared" si="129"/>
        <v>0</v>
      </c>
      <c r="F580" s="451"/>
      <c r="G580" s="451"/>
      <c r="H580" s="599">
        <v>0</v>
      </c>
      <c r="I580" s="451"/>
      <c r="J580" s="451"/>
      <c r="K580" s="599">
        <v>0</v>
      </c>
      <c r="L580" s="1384">
        <f t="shared" si="134"/>
        <v>0</v>
      </c>
      <c r="M580" s="7" t="str">
        <f t="shared" si="127"/>
        <v/>
      </c>
      <c r="N580" s="520"/>
    </row>
    <row r="581" spans="1:14" ht="31.5">
      <c r="A581" s="36">
        <v>561</v>
      </c>
      <c r="B581" s="149"/>
      <c r="C581" s="470">
        <v>9549</v>
      </c>
      <c r="D581" s="646" t="s">
        <v>851</v>
      </c>
      <c r="E581" s="1404">
        <f t="shared" si="129"/>
        <v>0</v>
      </c>
      <c r="F581" s="158"/>
      <c r="G581" s="639"/>
      <c r="H581" s="587">
        <v>0</v>
      </c>
      <c r="I581" s="158"/>
      <c r="J581" s="639"/>
      <c r="K581" s="587">
        <v>0</v>
      </c>
      <c r="L581" s="1404">
        <f t="shared" si="134"/>
        <v>0</v>
      </c>
      <c r="M581" s="7" t="str">
        <f t="shared" si="127"/>
        <v/>
      </c>
      <c r="N581" s="520"/>
    </row>
    <row r="582" spans="1:14" s="15" customFormat="1" ht="18.75" customHeight="1">
      <c r="A582" s="39">
        <v>565</v>
      </c>
      <c r="B582" s="579">
        <v>9600</v>
      </c>
      <c r="C582" s="1811" t="s">
        <v>979</v>
      </c>
      <c r="D582" s="1812"/>
      <c r="E582" s="580">
        <f t="shared" ref="E582:L582" si="135">SUM(E583:E586)</f>
        <v>0</v>
      </c>
      <c r="F582" s="589">
        <f t="shared" si="135"/>
        <v>0</v>
      </c>
      <c r="G582" s="582">
        <f t="shared" si="135"/>
        <v>0</v>
      </c>
      <c r="H582" s="583">
        <f>SUM(H583:H586)</f>
        <v>0</v>
      </c>
      <c r="I582" s="589">
        <f t="shared" si="135"/>
        <v>0</v>
      </c>
      <c r="J582" s="582">
        <f t="shared" si="135"/>
        <v>0</v>
      </c>
      <c r="K582" s="583">
        <f t="shared" si="135"/>
        <v>0</v>
      </c>
      <c r="L582" s="580">
        <f t="shared" si="135"/>
        <v>0</v>
      </c>
      <c r="M582" s="7" t="str">
        <f t="shared" si="127"/>
        <v/>
      </c>
      <c r="N582" s="520"/>
    </row>
    <row r="583" spans="1:14" s="17" customFormat="1" ht="31.5" customHeight="1">
      <c r="A583" s="43">
        <v>566</v>
      </c>
      <c r="B583" s="181"/>
      <c r="C583" s="481">
        <v>9601</v>
      </c>
      <c r="D583" s="647" t="s">
        <v>980</v>
      </c>
      <c r="E583" s="1382">
        <f t="shared" si="129"/>
        <v>0</v>
      </c>
      <c r="F583" s="1629">
        <v>0</v>
      </c>
      <c r="G583" s="1629">
        <v>0</v>
      </c>
      <c r="H583" s="586">
        <v>0</v>
      </c>
      <c r="I583" s="1629">
        <v>0</v>
      </c>
      <c r="J583" s="1629">
        <v>0</v>
      </c>
      <c r="K583" s="586">
        <v>0</v>
      </c>
      <c r="L583" s="1382">
        <f>I583+J583+K583</f>
        <v>0</v>
      </c>
      <c r="M583" s="7" t="str">
        <f t="shared" si="127"/>
        <v/>
      </c>
      <c r="N583" s="520"/>
    </row>
    <row r="584" spans="1:14" s="17" customFormat="1" ht="36" customHeight="1">
      <c r="A584" s="43">
        <v>567</v>
      </c>
      <c r="B584" s="181"/>
      <c r="C584" s="633">
        <v>9603</v>
      </c>
      <c r="D584" s="648" t="s">
        <v>981</v>
      </c>
      <c r="E584" s="1384">
        <f t="shared" si="129"/>
        <v>0</v>
      </c>
      <c r="F584" s="1629">
        <v>0</v>
      </c>
      <c r="G584" s="1629">
        <v>0</v>
      </c>
      <c r="H584" s="587">
        <v>0</v>
      </c>
      <c r="I584" s="1629">
        <v>0</v>
      </c>
      <c r="J584" s="1629">
        <v>0</v>
      </c>
      <c r="K584" s="587">
        <v>0</v>
      </c>
      <c r="L584" s="1384">
        <f>I584+J584+K584</f>
        <v>0</v>
      </c>
      <c r="M584" s="7" t="str">
        <f t="shared" si="127"/>
        <v/>
      </c>
      <c r="N584" s="520"/>
    </row>
    <row r="585" spans="1:14" s="17" customFormat="1" ht="30.75" customHeight="1">
      <c r="A585" s="43">
        <v>568</v>
      </c>
      <c r="B585" s="181"/>
      <c r="C585" s="453">
        <v>9607</v>
      </c>
      <c r="D585" s="649" t="s">
        <v>982</v>
      </c>
      <c r="E585" s="1385">
        <f t="shared" si="129"/>
        <v>0</v>
      </c>
      <c r="F585" s="1629">
        <v>0</v>
      </c>
      <c r="G585" s="1629">
        <v>0</v>
      </c>
      <c r="H585" s="587">
        <v>0</v>
      </c>
      <c r="I585" s="1629">
        <v>0</v>
      </c>
      <c r="J585" s="1629">
        <v>0</v>
      </c>
      <c r="K585" s="587">
        <v>0</v>
      </c>
      <c r="L585" s="1385">
        <f>I585+J585+K585</f>
        <v>0</v>
      </c>
      <c r="M585" s="7" t="str">
        <f t="shared" ref="M585:M592" si="136">(IF($E585&lt;&gt;0,$M$2,IF($L585&lt;&gt;0,$M$2,"")))</f>
        <v/>
      </c>
      <c r="N585" s="520"/>
    </row>
    <row r="586" spans="1:14" s="17" customFormat="1" ht="18.75" customHeight="1">
      <c r="A586" s="43">
        <v>569</v>
      </c>
      <c r="B586" s="181"/>
      <c r="C586" s="483">
        <v>9609</v>
      </c>
      <c r="D586" s="650" t="s">
        <v>983</v>
      </c>
      <c r="E586" s="1386">
        <f t="shared" si="129"/>
        <v>0</v>
      </c>
      <c r="F586" s="1629">
        <v>0</v>
      </c>
      <c r="G586" s="1629">
        <v>0</v>
      </c>
      <c r="H586" s="588">
        <v>0</v>
      </c>
      <c r="I586" s="1629">
        <v>0</v>
      </c>
      <c r="J586" s="1629">
        <v>0</v>
      </c>
      <c r="K586" s="588">
        <v>0</v>
      </c>
      <c r="L586" s="1386">
        <f>I586+J586+K586</f>
        <v>0</v>
      </c>
      <c r="M586" s="7" t="str">
        <f t="shared" si="136"/>
        <v/>
      </c>
      <c r="N586" s="520"/>
    </row>
    <row r="587" spans="1:14" s="15" customFormat="1" ht="18" customHeight="1">
      <c r="A587" s="39">
        <v>575</v>
      </c>
      <c r="B587" s="579">
        <v>9800</v>
      </c>
      <c r="C587" s="1811" t="s">
        <v>852</v>
      </c>
      <c r="D587" s="1812"/>
      <c r="E587" s="580">
        <f t="shared" ref="E587:L587" si="137">SUM(E588:E592)</f>
        <v>0</v>
      </c>
      <c r="F587" s="589">
        <f t="shared" si="137"/>
        <v>0</v>
      </c>
      <c r="G587" s="582">
        <f t="shared" si="137"/>
        <v>0</v>
      </c>
      <c r="H587" s="583">
        <f>SUM(H588:H592)</f>
        <v>0</v>
      </c>
      <c r="I587" s="589">
        <f t="shared" si="137"/>
        <v>0</v>
      </c>
      <c r="J587" s="582">
        <f t="shared" si="137"/>
        <v>0</v>
      </c>
      <c r="K587" s="583">
        <f t="shared" si="137"/>
        <v>0</v>
      </c>
      <c r="L587" s="580">
        <f t="shared" si="137"/>
        <v>0</v>
      </c>
      <c r="M587" s="7" t="str">
        <f t="shared" si="136"/>
        <v/>
      </c>
      <c r="N587" s="520"/>
    </row>
    <row r="588" spans="1:14" ht="18.75" customHeight="1">
      <c r="A588" s="36">
        <v>580</v>
      </c>
      <c r="B588" s="584"/>
      <c r="C588" s="150">
        <v>9810</v>
      </c>
      <c r="D588" s="187" t="s">
        <v>829</v>
      </c>
      <c r="E588" s="651">
        <f t="shared" si="129"/>
        <v>0</v>
      </c>
      <c r="F588" s="152"/>
      <c r="G588" s="153"/>
      <c r="H588" s="586">
        <v>0</v>
      </c>
      <c r="I588" s="152"/>
      <c r="J588" s="153"/>
      <c r="K588" s="586">
        <v>0</v>
      </c>
      <c r="L588" s="1382">
        <f>I588+J588+K588</f>
        <v>0</v>
      </c>
      <c r="M588" s="7" t="str">
        <f t="shared" si="136"/>
        <v/>
      </c>
      <c r="N588" s="520"/>
    </row>
    <row r="589" spans="1:14" ht="18.75" customHeight="1">
      <c r="A589" s="36">
        <v>585</v>
      </c>
      <c r="B589" s="584"/>
      <c r="C589" s="156">
        <v>9820</v>
      </c>
      <c r="D589" s="157" t="s">
        <v>830</v>
      </c>
      <c r="E589" s="652">
        <f t="shared" si="129"/>
        <v>0</v>
      </c>
      <c r="F589" s="158"/>
      <c r="G589" s="159"/>
      <c r="H589" s="587">
        <v>0</v>
      </c>
      <c r="I589" s="158"/>
      <c r="J589" s="159"/>
      <c r="K589" s="587">
        <v>0</v>
      </c>
      <c r="L589" s="1383">
        <f>I589+J589+K589</f>
        <v>0</v>
      </c>
      <c r="M589" s="7" t="str">
        <f t="shared" si="136"/>
        <v/>
      </c>
      <c r="N589" s="520"/>
    </row>
    <row r="590" spans="1:14" ht="18.75" customHeight="1">
      <c r="A590" s="36">
        <v>590</v>
      </c>
      <c r="B590" s="584"/>
      <c r="C590" s="156">
        <v>9830</v>
      </c>
      <c r="D590" s="157" t="s">
        <v>831</v>
      </c>
      <c r="E590" s="652">
        <f t="shared" si="129"/>
        <v>0</v>
      </c>
      <c r="F590" s="158"/>
      <c r="G590" s="159"/>
      <c r="H590" s="587">
        <v>0</v>
      </c>
      <c r="I590" s="158"/>
      <c r="J590" s="159"/>
      <c r="K590" s="587">
        <v>0</v>
      </c>
      <c r="L590" s="1383">
        <f>I590+J590+K590</f>
        <v>0</v>
      </c>
      <c r="M590" s="7" t="str">
        <f t="shared" si="136"/>
        <v/>
      </c>
      <c r="N590" s="520"/>
    </row>
    <row r="591" spans="1:14" ht="18.75" customHeight="1">
      <c r="A591" s="23">
        <v>600</v>
      </c>
      <c r="B591" s="584"/>
      <c r="C591" s="162">
        <v>9850</v>
      </c>
      <c r="D591" s="182" t="s">
        <v>832</v>
      </c>
      <c r="E591" s="653">
        <f t="shared" si="129"/>
        <v>0</v>
      </c>
      <c r="F591" s="164"/>
      <c r="G591" s="159"/>
      <c r="H591" s="599">
        <v>0</v>
      </c>
      <c r="I591" s="164"/>
      <c r="J591" s="159"/>
      <c r="K591" s="599">
        <v>0</v>
      </c>
      <c r="L591" s="1395">
        <f>I591+J591+K591</f>
        <v>0</v>
      </c>
      <c r="M591" s="7" t="str">
        <f t="shared" si="136"/>
        <v/>
      </c>
      <c r="N591" s="520"/>
    </row>
    <row r="592" spans="1:14" ht="33" customHeight="1">
      <c r="A592" s="23">
        <v>605</v>
      </c>
      <c r="B592" s="654"/>
      <c r="C592" s="655">
        <v>9890</v>
      </c>
      <c r="D592" s="656" t="s">
        <v>853</v>
      </c>
      <c r="E592" s="1405">
        <f>F592+G592+H592</f>
        <v>0</v>
      </c>
      <c r="F592" s="657">
        <v>0</v>
      </c>
      <c r="G592" s="658">
        <v>0</v>
      </c>
      <c r="H592" s="659">
        <v>0</v>
      </c>
      <c r="I592" s="1476">
        <v>0</v>
      </c>
      <c r="J592" s="1477">
        <v>0</v>
      </c>
      <c r="K592" s="660">
        <v>0</v>
      </c>
      <c r="L592" s="1405">
        <f>I592+J592+K592</f>
        <v>0</v>
      </c>
      <c r="M592" s="7" t="str">
        <f t="shared" si="136"/>
        <v/>
      </c>
      <c r="N592" s="520"/>
    </row>
    <row r="593" spans="1:241" ht="20.25" customHeight="1" thickBot="1">
      <c r="A593" s="23">
        <v>610</v>
      </c>
      <c r="B593" s="661" t="s">
        <v>928</v>
      </c>
      <c r="C593" s="662" t="s">
        <v>760</v>
      </c>
      <c r="D593" s="663" t="s">
        <v>984</v>
      </c>
      <c r="E593" s="664">
        <f t="shared" ref="E593:L593" si="138">SUM(E457,E461,E464,E467,E477,E493,E498,E499,E508,E512,E517,E474,E520,E527,E531,E532,E537,E540,E562,E582,E587)</f>
        <v>-6468</v>
      </c>
      <c r="F593" s="665">
        <f t="shared" si="138"/>
        <v>-6468</v>
      </c>
      <c r="G593" s="666">
        <f t="shared" si="138"/>
        <v>0</v>
      </c>
      <c r="H593" s="667">
        <f t="shared" si="138"/>
        <v>0</v>
      </c>
      <c r="I593" s="665">
        <f t="shared" si="138"/>
        <v>-45316</v>
      </c>
      <c r="J593" s="666">
        <f t="shared" si="138"/>
        <v>0</v>
      </c>
      <c r="K593" s="668">
        <f t="shared" si="138"/>
        <v>0</v>
      </c>
      <c r="L593" s="664">
        <f t="shared" si="138"/>
        <v>-45316</v>
      </c>
      <c r="M593" s="7">
        <v>1</v>
      </c>
      <c r="N593" s="520"/>
    </row>
    <row r="594" spans="1:241" ht="16.5" thickTop="1">
      <c r="A594" s="23"/>
      <c r="B594" s="229"/>
      <c r="C594" s="229"/>
      <c r="D594" s="559">
        <f>+IF(+SUM(E594:J594)=0,0,"Контрола: дефицит/излишък = финансиране с обратен знак (V. + VІ. = 0)")</f>
        <v>0</v>
      </c>
      <c r="E594" s="669">
        <f>E593+E441</f>
        <v>0</v>
      </c>
      <c r="F594" s="670"/>
      <c r="G594" s="670"/>
      <c r="H594" s="670"/>
      <c r="I594" s="669"/>
      <c r="J594" s="670"/>
      <c r="K594" s="670"/>
      <c r="L594" s="670">
        <f>L593+L441</f>
        <v>0</v>
      </c>
      <c r="M594" s="7">
        <v>1</v>
      </c>
      <c r="N594" s="520"/>
    </row>
    <row r="595" spans="1:241">
      <c r="A595" s="23"/>
      <c r="B595" s="392"/>
      <c r="C595" s="552"/>
      <c r="D595" s="219"/>
      <c r="E595" s="219"/>
      <c r="F595" s="219"/>
      <c r="G595" s="229"/>
      <c r="H595" s="229"/>
      <c r="I595" s="229"/>
      <c r="J595" s="229"/>
      <c r="K595" s="103"/>
      <c r="L595" s="229"/>
      <c r="M595" s="7">
        <v>1</v>
      </c>
      <c r="N595" s="520"/>
    </row>
    <row r="596" spans="1:241" ht="25.5" customHeight="1">
      <c r="A596" s="23"/>
      <c r="B596" s="392"/>
      <c r="C596" s="6"/>
      <c r="D596" s="230"/>
      <c r="E596" s="59"/>
      <c r="F596" s="59" t="s">
        <v>896</v>
      </c>
      <c r="G596" s="1839"/>
      <c r="H596" s="1840"/>
      <c r="I596" s="1840"/>
      <c r="J596" s="1841"/>
      <c r="K596" s="103"/>
      <c r="L596" s="229"/>
      <c r="M596" s="7">
        <v>1</v>
      </c>
      <c r="N596" s="520"/>
    </row>
    <row r="597" spans="1:241" ht="18.75" customHeight="1">
      <c r="A597" s="23"/>
      <c r="B597" s="392"/>
      <c r="C597" s="552"/>
      <c r="D597" s="230"/>
      <c r="E597" s="229"/>
      <c r="F597" s="552"/>
      <c r="G597" s="1829" t="s">
        <v>897</v>
      </c>
      <c r="H597" s="1829"/>
      <c r="I597" s="1829"/>
      <c r="J597" s="1829"/>
      <c r="K597" s="103"/>
      <c r="L597" s="229"/>
      <c r="M597" s="7">
        <v>1</v>
      </c>
      <c r="N597" s="520"/>
    </row>
    <row r="598" spans="1:241" ht="6.75" customHeight="1">
      <c r="A598" s="23"/>
      <c r="B598" s="392"/>
      <c r="C598" s="552"/>
      <c r="D598" s="230"/>
      <c r="E598" s="229"/>
      <c r="F598" s="552"/>
      <c r="G598" s="219"/>
      <c r="H598" s="219"/>
      <c r="I598" s="219"/>
      <c r="J598" s="219"/>
      <c r="K598" s="103"/>
      <c r="L598" s="229"/>
      <c r="M598" s="7">
        <v>1</v>
      </c>
      <c r="N598" s="520"/>
    </row>
    <row r="599" spans="1:241" ht="25.5" customHeight="1">
      <c r="A599" s="23"/>
      <c r="B599" s="392"/>
      <c r="C599" s="671" t="s">
        <v>898</v>
      </c>
      <c r="D599" s="672"/>
      <c r="E599" s="673"/>
      <c r="F599" s="219" t="s">
        <v>899</v>
      </c>
      <c r="G599" s="1821"/>
      <c r="H599" s="1822"/>
      <c r="I599" s="1822"/>
      <c r="J599" s="1823"/>
      <c r="K599" s="103"/>
      <c r="L599" s="229"/>
      <c r="M599" s="7">
        <v>1</v>
      </c>
      <c r="N599" s="520"/>
    </row>
    <row r="600" spans="1:241" ht="21.75" customHeight="1">
      <c r="A600" s="23"/>
      <c r="B600" s="1827" t="s">
        <v>900</v>
      </c>
      <c r="C600" s="1828"/>
      <c r="D600" s="674" t="s">
        <v>901</v>
      </c>
      <c r="E600" s="675"/>
      <c r="F600" s="676"/>
      <c r="G600" s="1829" t="s">
        <v>897</v>
      </c>
      <c r="H600" s="1829"/>
      <c r="I600" s="1829"/>
      <c r="J600" s="1829"/>
      <c r="K600" s="103"/>
      <c r="L600" s="229"/>
      <c r="M600" s="7">
        <v>1</v>
      </c>
      <c r="N600" s="520"/>
    </row>
    <row r="601" spans="1:241" ht="24.75" customHeight="1">
      <c r="A601" s="36"/>
      <c r="B601" s="1830"/>
      <c r="C601" s="1831"/>
      <c r="D601" s="677" t="s">
        <v>902</v>
      </c>
      <c r="E601" s="678"/>
      <c r="F601" s="679"/>
      <c r="G601" s="680" t="s">
        <v>903</v>
      </c>
      <c r="H601" s="1832"/>
      <c r="I601" s="1833"/>
      <c r="J601" s="1834"/>
      <c r="K601" s="103"/>
      <c r="L601" s="229"/>
      <c r="M601" s="7">
        <v>1</v>
      </c>
      <c r="N601" s="520"/>
    </row>
    <row r="602" spans="1:241" s="9" customFormat="1" ht="6" customHeight="1">
      <c r="A602" s="60"/>
      <c r="B602" s="229"/>
      <c r="C602" s="229"/>
      <c r="D602" s="392"/>
      <c r="E602" s="229"/>
      <c r="F602" s="229"/>
      <c r="G602" s="229"/>
      <c r="H602" s="229"/>
      <c r="I602" s="229"/>
      <c r="J602" s="229"/>
      <c r="K602" s="103"/>
      <c r="L602" s="229"/>
      <c r="M602" s="7">
        <v>1</v>
      </c>
      <c r="N602" s="520"/>
      <c r="O602" s="687"/>
      <c r="P602" s="687"/>
      <c r="Q602" s="687"/>
      <c r="R602" s="687"/>
      <c r="S602" s="687"/>
      <c r="T602" s="687"/>
      <c r="U602" s="687"/>
      <c r="V602" s="687"/>
      <c r="W602" s="687"/>
      <c r="X602" s="687"/>
      <c r="Y602" s="687"/>
      <c r="Z602" s="687"/>
      <c r="AA602" s="687"/>
      <c r="AB602" s="687"/>
      <c r="AC602" s="687"/>
      <c r="AD602" s="687"/>
      <c r="AE602" s="687"/>
      <c r="AF602" s="687"/>
      <c r="AG602" s="687"/>
      <c r="AH602" s="687"/>
      <c r="AI602" s="687"/>
      <c r="AJ602" s="687"/>
      <c r="AK602" s="687"/>
      <c r="AL602" s="687"/>
      <c r="AM602" s="687"/>
      <c r="AN602" s="687"/>
      <c r="AO602" s="687"/>
      <c r="AP602" s="687"/>
      <c r="AQ602" s="687"/>
      <c r="AR602" s="687"/>
      <c r="AS602" s="687"/>
      <c r="AT602" s="687"/>
      <c r="AU602" s="687"/>
      <c r="AV602" s="687"/>
      <c r="AW602" s="687"/>
      <c r="AX602" s="687"/>
      <c r="AY602" s="687"/>
      <c r="AZ602" s="687"/>
      <c r="BA602" s="687"/>
      <c r="BB602" s="687"/>
      <c r="BC602" s="687"/>
      <c r="BD602" s="687"/>
      <c r="BE602" s="687"/>
      <c r="BF602" s="687"/>
      <c r="BG602" s="687"/>
      <c r="BH602" s="687"/>
      <c r="BI602" s="687"/>
      <c r="BJ602" s="687"/>
      <c r="BK602" s="687"/>
      <c r="BL602" s="687"/>
      <c r="BM602" s="687"/>
      <c r="BN602" s="687"/>
      <c r="BO602" s="687"/>
      <c r="BP602" s="687"/>
      <c r="BQ602" s="687"/>
      <c r="BR602" s="687"/>
      <c r="BS602" s="687"/>
      <c r="BT602" s="687"/>
      <c r="BU602" s="687"/>
      <c r="BV602" s="687"/>
      <c r="BW602" s="687"/>
      <c r="BX602" s="687"/>
      <c r="BY602" s="687"/>
      <c r="BZ602" s="687"/>
      <c r="CA602" s="687"/>
      <c r="CB602" s="687"/>
      <c r="CC602" s="687"/>
      <c r="CD602" s="687"/>
      <c r="CE602" s="687"/>
      <c r="CF602" s="687"/>
      <c r="CG602" s="687"/>
      <c r="CH602" s="687"/>
      <c r="CI602" s="687"/>
      <c r="CJ602" s="687"/>
      <c r="CK602" s="687"/>
      <c r="CL602" s="687"/>
      <c r="CM602" s="687"/>
      <c r="CN602" s="687"/>
      <c r="CO602" s="687"/>
      <c r="CP602" s="687"/>
      <c r="CQ602" s="687"/>
      <c r="CR602" s="687"/>
      <c r="CS602" s="687"/>
      <c r="CT602" s="687"/>
      <c r="CU602" s="687"/>
      <c r="CV602" s="687"/>
      <c r="CW602" s="687"/>
      <c r="CX602" s="687"/>
      <c r="CY602" s="687"/>
      <c r="CZ602" s="687"/>
      <c r="DA602" s="687"/>
      <c r="DB602" s="687"/>
      <c r="DC602" s="687"/>
      <c r="DD602" s="687"/>
      <c r="DE602" s="687"/>
      <c r="DF602" s="687"/>
      <c r="DG602" s="687"/>
      <c r="DH602" s="687"/>
      <c r="DI602" s="687"/>
      <c r="DJ602" s="687"/>
      <c r="DK602" s="687"/>
      <c r="DL602" s="687"/>
      <c r="DM602" s="687"/>
      <c r="DN602" s="687"/>
      <c r="DO602" s="687"/>
      <c r="DP602" s="687"/>
      <c r="DQ602" s="687"/>
      <c r="DR602" s="687"/>
      <c r="DS602" s="687"/>
      <c r="DT602" s="687"/>
      <c r="DU602" s="687"/>
      <c r="DV602" s="687"/>
      <c r="DW602" s="687"/>
      <c r="DX602" s="687"/>
      <c r="DY602" s="687"/>
      <c r="DZ602" s="687"/>
      <c r="EA602" s="687"/>
      <c r="EB602" s="687"/>
      <c r="EC602" s="687"/>
      <c r="ED602" s="687"/>
      <c r="EE602" s="687"/>
      <c r="EF602" s="687"/>
      <c r="EG602" s="687"/>
      <c r="EH602" s="687"/>
      <c r="EI602" s="687"/>
      <c r="EJ602" s="687"/>
      <c r="EK602" s="687"/>
      <c r="EL602" s="687"/>
      <c r="EM602" s="687"/>
      <c r="EN602" s="687"/>
      <c r="EO602" s="687"/>
      <c r="EP602" s="687"/>
      <c r="EQ602" s="687"/>
      <c r="ER602" s="687"/>
      <c r="ES602" s="687"/>
      <c r="ET602" s="687"/>
      <c r="EU602" s="687"/>
      <c r="EV602" s="687"/>
      <c r="EW602" s="687"/>
      <c r="EX602" s="687"/>
      <c r="EY602" s="687"/>
      <c r="EZ602" s="687"/>
      <c r="FA602" s="687"/>
      <c r="FB602" s="687"/>
      <c r="FC602" s="687"/>
      <c r="FD602" s="687"/>
      <c r="FE602" s="687"/>
      <c r="FF602" s="687"/>
      <c r="FG602" s="687"/>
      <c r="FH602" s="687"/>
      <c r="FI602" s="687"/>
      <c r="FJ602" s="687"/>
      <c r="FK602" s="687"/>
      <c r="FL602" s="687"/>
      <c r="FM602" s="687"/>
      <c r="FN602" s="687"/>
      <c r="FO602" s="687"/>
      <c r="FP602" s="687"/>
      <c r="FQ602" s="687"/>
      <c r="FR602" s="687"/>
      <c r="FS602" s="687"/>
      <c r="FT602" s="687"/>
      <c r="FU602" s="687"/>
      <c r="FV602" s="687"/>
      <c r="FW602" s="687"/>
      <c r="FX602" s="687"/>
      <c r="FY602" s="687"/>
      <c r="FZ602" s="687"/>
      <c r="GA602" s="687"/>
      <c r="GB602" s="687"/>
      <c r="GC602" s="687"/>
      <c r="GD602" s="687"/>
      <c r="GE602" s="687"/>
      <c r="GF602" s="687"/>
      <c r="GG602" s="687"/>
      <c r="GH602" s="687"/>
      <c r="GI602" s="687"/>
      <c r="GJ602" s="687"/>
      <c r="GK602" s="687"/>
      <c r="GL602" s="687"/>
      <c r="GM602" s="687"/>
      <c r="GN602" s="687"/>
      <c r="GO602" s="687"/>
      <c r="GP602" s="687"/>
      <c r="GQ602" s="687"/>
      <c r="GR602" s="687"/>
      <c r="GS602" s="687"/>
      <c r="GT602" s="687"/>
      <c r="GU602" s="687"/>
      <c r="GV602" s="687"/>
      <c r="GW602" s="687"/>
      <c r="GX602" s="687"/>
      <c r="GY602" s="687"/>
      <c r="GZ602" s="687"/>
      <c r="HA602" s="687"/>
      <c r="HB602" s="687"/>
      <c r="HC602" s="687"/>
      <c r="HD602" s="687"/>
      <c r="HE602" s="687"/>
      <c r="HF602" s="687"/>
      <c r="HG602" s="687"/>
      <c r="HH602" s="687"/>
      <c r="HI602" s="687"/>
      <c r="HJ602" s="687"/>
      <c r="HK602" s="687"/>
      <c r="HL602" s="687"/>
      <c r="HM602" s="687"/>
      <c r="HN602" s="687"/>
      <c r="HO602" s="687"/>
      <c r="HP602" s="687"/>
      <c r="HQ602" s="687"/>
      <c r="HR602" s="687"/>
      <c r="HS602" s="687"/>
      <c r="HT602" s="687"/>
      <c r="HU602" s="687"/>
      <c r="HV602" s="687"/>
      <c r="HW602" s="687"/>
      <c r="HX602" s="687"/>
      <c r="HY602" s="687"/>
      <c r="HZ602" s="687"/>
      <c r="IA602" s="687"/>
      <c r="IB602" s="687"/>
      <c r="IC602" s="687"/>
      <c r="ID602" s="687"/>
      <c r="IE602" s="687"/>
      <c r="IF602" s="687"/>
      <c r="IG602" s="687"/>
    </row>
    <row r="603" spans="1:241" ht="21" customHeight="1">
      <c r="B603" s="681"/>
      <c r="C603" s="681"/>
      <c r="D603" s="682"/>
      <c r="E603" s="681"/>
      <c r="F603" s="681"/>
      <c r="G603" s="680" t="s">
        <v>904</v>
      </c>
      <c r="H603" s="1832"/>
      <c r="I603" s="1833"/>
      <c r="J603" s="1834"/>
      <c r="K603" s="224"/>
      <c r="L603" s="238"/>
      <c r="M603" s="7" t="e">
        <f>(IF(#REF!&lt;&gt;0,$M$2,IF(#REF!&lt;&gt;0,$M$2,"")))</f>
        <v>#REF!</v>
      </c>
      <c r="N603" s="520"/>
    </row>
    <row r="604" spans="1:241">
      <c r="B604" s="683"/>
      <c r="C604" s="683"/>
      <c r="D604" s="684"/>
      <c r="E604" s="683"/>
      <c r="F604" s="683"/>
      <c r="G604" s="683"/>
      <c r="H604" s="683"/>
      <c r="I604" s="683"/>
      <c r="J604" s="683"/>
      <c r="K604" s="683"/>
      <c r="L604" s="683"/>
      <c r="M604" s="683"/>
      <c r="N604" s="683"/>
    </row>
    <row r="605" spans="1:241">
      <c r="B605" s="108"/>
      <c r="C605" s="108"/>
      <c r="D605" s="685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 spans="1:241">
      <c r="B606" s="6"/>
      <c r="C606" s="6"/>
      <c r="D606" s="523"/>
      <c r="E606" s="38"/>
      <c r="F606" s="38"/>
      <c r="G606" s="38"/>
      <c r="H606" s="38"/>
      <c r="I606" s="38"/>
      <c r="J606" s="38"/>
      <c r="K606" s="38"/>
      <c r="L606" s="38"/>
      <c r="M606" s="7">
        <f>(IF($E740&lt;&gt;0,$M$2,IF($L740&lt;&gt;0,$M$2,"")))</f>
        <v>1</v>
      </c>
    </row>
    <row r="607" spans="1:241">
      <c r="B607" s="6"/>
      <c r="C607" s="1368"/>
      <c r="D607" s="1369"/>
      <c r="E607" s="38"/>
      <c r="F607" s="38"/>
      <c r="G607" s="38"/>
      <c r="H607" s="38"/>
      <c r="I607" s="38"/>
      <c r="J607" s="38"/>
      <c r="K607" s="38"/>
      <c r="L607" s="38"/>
      <c r="M607" s="7">
        <f>(IF($E740&lt;&gt;0,$M$2,IF($L740&lt;&gt;0,$M$2,"")))</f>
        <v>1</v>
      </c>
    </row>
    <row r="608" spans="1:241">
      <c r="B608" s="1809" t="str">
        <f>$B$7</f>
        <v>ОТЧЕТНИ ДАННИ ПО ЕБК ЗА ИЗПЪЛНЕНИЕТО НА БЮДЖЕТА</v>
      </c>
      <c r="C608" s="1810"/>
      <c r="D608" s="1810"/>
      <c r="E608" s="243"/>
      <c r="F608" s="243"/>
      <c r="G608" s="238"/>
      <c r="H608" s="238"/>
      <c r="I608" s="238"/>
      <c r="J608" s="238"/>
      <c r="K608" s="238"/>
      <c r="L608" s="238"/>
      <c r="M608" s="7">
        <f>(IF($E740&lt;&gt;0,$M$2,IF($L740&lt;&gt;0,$M$2,"")))</f>
        <v>1</v>
      </c>
    </row>
    <row r="609" spans="2:14">
      <c r="B609" s="229"/>
      <c r="C609" s="392"/>
      <c r="D609" s="401"/>
      <c r="E609" s="407" t="s">
        <v>473</v>
      </c>
      <c r="F609" s="407" t="s">
        <v>854</v>
      </c>
      <c r="G609" s="238"/>
      <c r="H609" s="1365" t="s">
        <v>1280</v>
      </c>
      <c r="I609" s="1366"/>
      <c r="J609" s="1367"/>
      <c r="K609" s="238"/>
      <c r="L609" s="238"/>
      <c r="M609" s="7">
        <f>(IF($E740&lt;&gt;0,$M$2,IF($L740&lt;&gt;0,$M$2,"")))</f>
        <v>1</v>
      </c>
    </row>
    <row r="610" spans="2:14" ht="18.75">
      <c r="B610" s="1779" t="str">
        <f>$B$9</f>
        <v>ОУ "Христо Ботев" - с.Левка</v>
      </c>
      <c r="C610" s="1780"/>
      <c r="D610" s="1781"/>
      <c r="E610" s="115">
        <f>$E$9</f>
        <v>42736</v>
      </c>
      <c r="F610" s="227">
        <f>$F$9</f>
        <v>42916</v>
      </c>
      <c r="G610" s="238"/>
      <c r="H610" s="238"/>
      <c r="I610" s="238"/>
      <c r="J610" s="238"/>
      <c r="K610" s="238"/>
      <c r="L610" s="238"/>
      <c r="M610" s="7">
        <f>(IF($E740&lt;&gt;0,$M$2,IF($L740&lt;&gt;0,$M$2,"")))</f>
        <v>1</v>
      </c>
    </row>
    <row r="611" spans="2:14">
      <c r="B611" s="228" t="str">
        <f>$B$10</f>
        <v>(наименование на разпоредителя с бюджет)</v>
      </c>
      <c r="C611" s="229"/>
      <c r="D611" s="230"/>
      <c r="E611" s="238"/>
      <c r="F611" s="238"/>
      <c r="G611" s="238"/>
      <c r="H611" s="238"/>
      <c r="I611" s="238"/>
      <c r="J611" s="238"/>
      <c r="K611" s="238"/>
      <c r="L611" s="238"/>
      <c r="M611" s="7">
        <f>(IF($E740&lt;&gt;0,$M$2,IF($L740&lt;&gt;0,$M$2,"")))</f>
        <v>1</v>
      </c>
    </row>
    <row r="612" spans="2:14">
      <c r="B612" s="228"/>
      <c r="C612" s="229"/>
      <c r="D612" s="230"/>
      <c r="E612" s="238"/>
      <c r="F612" s="238"/>
      <c r="G612" s="238"/>
      <c r="H612" s="238"/>
      <c r="I612" s="238"/>
      <c r="J612" s="238"/>
      <c r="K612" s="238"/>
      <c r="L612" s="238"/>
      <c r="M612" s="7">
        <f>(IF($E740&lt;&gt;0,$M$2,IF($L740&lt;&gt;0,$M$2,"")))</f>
        <v>1</v>
      </c>
    </row>
    <row r="613" spans="2:14" ht="19.5">
      <c r="B613" s="1842" t="e">
        <f>$B$12</f>
        <v>#N/A</v>
      </c>
      <c r="C613" s="1843"/>
      <c r="D613" s="1844"/>
      <c r="E613" s="411" t="s">
        <v>910</v>
      </c>
      <c r="F613" s="1363" t="str">
        <f>$F$12</f>
        <v>000892670</v>
      </c>
      <c r="G613" s="238"/>
      <c r="H613" s="238"/>
      <c r="I613" s="238"/>
      <c r="J613" s="238"/>
      <c r="K613" s="238"/>
      <c r="L613" s="238"/>
      <c r="M613" s="7">
        <f>(IF($E740&lt;&gt;0,$M$2,IF($L740&lt;&gt;0,$M$2,"")))</f>
        <v>1</v>
      </c>
    </row>
    <row r="614" spans="2:14">
      <c r="B614" s="234" t="str">
        <f>$B$13</f>
        <v>(наименование на първостепенния разпоредител с бюджет)</v>
      </c>
      <c r="C614" s="229"/>
      <c r="D614" s="230"/>
      <c r="E614" s="1364"/>
      <c r="F614" s="243"/>
      <c r="G614" s="238"/>
      <c r="H614" s="238"/>
      <c r="I614" s="238"/>
      <c r="J614" s="238"/>
      <c r="K614" s="238"/>
      <c r="L614" s="238"/>
      <c r="M614" s="7">
        <f>(IF($E740&lt;&gt;0,$M$2,IF($L740&lt;&gt;0,$M$2,"")))</f>
        <v>1</v>
      </c>
    </row>
    <row r="615" spans="2:14" ht="19.5">
      <c r="B615" s="237"/>
      <c r="C615" s="238"/>
      <c r="D615" s="124" t="s">
        <v>911</v>
      </c>
      <c r="E615" s="239">
        <f>$E$15</f>
        <v>0</v>
      </c>
      <c r="F615" s="415" t="str">
        <f>$F$15</f>
        <v>БЮДЖЕТ</v>
      </c>
      <c r="G615" s="219"/>
      <c r="H615" s="219"/>
      <c r="I615" s="219"/>
      <c r="J615" s="219"/>
      <c r="K615" s="219"/>
      <c r="L615" s="219"/>
      <c r="M615" s="7">
        <f>(IF($E740&lt;&gt;0,$M$2,IF($L740&lt;&gt;0,$M$2,"")))</f>
        <v>1</v>
      </c>
    </row>
    <row r="616" spans="2:14" ht="16.5" thickBot="1">
      <c r="B616" s="229"/>
      <c r="C616" s="392"/>
      <c r="D616" s="401"/>
      <c r="E616" s="238"/>
      <c r="F616" s="410"/>
      <c r="G616" s="410"/>
      <c r="H616" s="410"/>
      <c r="I616" s="410"/>
      <c r="J616" s="410"/>
      <c r="K616" s="410"/>
      <c r="L616" s="1380" t="s">
        <v>474</v>
      </c>
      <c r="M616" s="7">
        <f>(IF($E740&lt;&gt;0,$M$2,IF($L740&lt;&gt;0,$M$2,"")))</f>
        <v>1</v>
      </c>
    </row>
    <row r="617" spans="2:14" ht="24.95" customHeight="1">
      <c r="B617" s="248"/>
      <c r="C617" s="249"/>
      <c r="D617" s="250" t="s">
        <v>731</v>
      </c>
      <c r="E617" s="1748" t="s">
        <v>2057</v>
      </c>
      <c r="F617" s="1749"/>
      <c r="G617" s="1749"/>
      <c r="H617" s="1750"/>
      <c r="I617" s="1757" t="s">
        <v>2058</v>
      </c>
      <c r="J617" s="1758"/>
      <c r="K617" s="1758"/>
      <c r="L617" s="1759"/>
      <c r="M617" s="7">
        <f>(IF($E740&lt;&gt;0,$M$2,IF($L740&lt;&gt;0,$M$2,"")))</f>
        <v>1</v>
      </c>
    </row>
    <row r="618" spans="2:14" ht="54.95" customHeight="1" thickBot="1">
      <c r="B618" s="251" t="s">
        <v>66</v>
      </c>
      <c r="C618" s="252" t="s">
        <v>475</v>
      </c>
      <c r="D618" s="253" t="s">
        <v>732</v>
      </c>
      <c r="E618" s="1406" t="str">
        <f>$E$20</f>
        <v>Уточнен план                Общо</v>
      </c>
      <c r="F618" s="1410" t="str">
        <f>$F$20</f>
        <v>държавни дейности</v>
      </c>
      <c r="G618" s="1411" t="str">
        <f>$G$20</f>
        <v>местни дейности</v>
      </c>
      <c r="H618" s="1412" t="str">
        <f>$H$20</f>
        <v>дофинансиране</v>
      </c>
      <c r="I618" s="254" t="str">
        <f>$I$20</f>
        <v>държавни дейности -ОТЧЕТ</v>
      </c>
      <c r="J618" s="255" t="str">
        <f>$J$20</f>
        <v>местни дейности - ОТЧЕТ</v>
      </c>
      <c r="K618" s="256" t="str">
        <f>$K$20</f>
        <v>дофинансиране - ОТЧЕТ</v>
      </c>
      <c r="L618" s="1669" t="str">
        <f>$L$20</f>
        <v>ОТЧЕТ                                    ОБЩО</v>
      </c>
      <c r="M618" s="7">
        <f>(IF($E740&lt;&gt;0,$M$2,IF($L740&lt;&gt;0,$M$2,"")))</f>
        <v>1</v>
      </c>
    </row>
    <row r="619" spans="2:14" ht="18.75">
      <c r="B619" s="259"/>
      <c r="C619" s="260"/>
      <c r="D619" s="261" t="s">
        <v>762</v>
      </c>
      <c r="E619" s="1462" t="str">
        <f>$E$21</f>
        <v>(1)</v>
      </c>
      <c r="F619" s="143" t="str">
        <f>$F$21</f>
        <v>(2)</v>
      </c>
      <c r="G619" s="144" t="str">
        <f>$G$21</f>
        <v>(3)</v>
      </c>
      <c r="H619" s="145" t="str">
        <f>$H$21</f>
        <v>(4)</v>
      </c>
      <c r="I619" s="262" t="str">
        <f>$I$21</f>
        <v>(5)</v>
      </c>
      <c r="J619" s="263" t="str">
        <f>$J$21</f>
        <v>(6)</v>
      </c>
      <c r="K619" s="264" t="str">
        <f>$K$21</f>
        <v>(7)</v>
      </c>
      <c r="L619" s="265" t="str">
        <f>$L$21</f>
        <v>(8)</v>
      </c>
      <c r="M619" s="7">
        <f>(IF($E740&lt;&gt;0,$M$2,IF($L740&lt;&gt;0,$M$2,"")))</f>
        <v>1</v>
      </c>
    </row>
    <row r="620" spans="2:14">
      <c r="B620" s="1458"/>
      <c r="C620" s="1605" t="e">
        <f>VLOOKUP(D620,OP_LIST2,2,FALSE)</f>
        <v>#N/A</v>
      </c>
      <c r="D620" s="1465"/>
      <c r="E620" s="390"/>
      <c r="F620" s="1448"/>
      <c r="G620" s="1449"/>
      <c r="H620" s="1450"/>
      <c r="I620" s="1448"/>
      <c r="J620" s="1449"/>
      <c r="K620" s="1450"/>
      <c r="L620" s="1447"/>
      <c r="M620" s="7">
        <f>(IF($E740&lt;&gt;0,$M$2,IF($L740&lt;&gt;0,$M$2,"")))</f>
        <v>1</v>
      </c>
    </row>
    <row r="621" spans="2:14">
      <c r="B621" s="1461"/>
      <c r="C621" s="1466">
        <f>VLOOKUP(D622,EBK_DEIN2,2,FALSE)</f>
        <v>3318</v>
      </c>
      <c r="D621" s="1465" t="s">
        <v>811</v>
      </c>
      <c r="E621" s="390"/>
      <c r="F621" s="1451"/>
      <c r="G621" s="1452"/>
      <c r="H621" s="1453"/>
      <c r="I621" s="1451"/>
      <c r="J621" s="1452"/>
      <c r="K621" s="1453"/>
      <c r="L621" s="1447"/>
      <c r="M621" s="7">
        <f>(IF($E740&lt;&gt;0,$M$2,IF($L740&lt;&gt;0,$M$2,"")))</f>
        <v>1</v>
      </c>
    </row>
    <row r="622" spans="2:14">
      <c r="B622" s="1457"/>
      <c r="C622" s="1594">
        <f>+C621</f>
        <v>3318</v>
      </c>
      <c r="D622" s="1459" t="s">
        <v>452</v>
      </c>
      <c r="E622" s="390"/>
      <c r="F622" s="1451"/>
      <c r="G622" s="1452"/>
      <c r="H622" s="1453"/>
      <c r="I622" s="1451"/>
      <c r="J622" s="1452"/>
      <c r="K622" s="1453"/>
      <c r="L622" s="1447"/>
      <c r="M622" s="7">
        <f>(IF($E740&lt;&gt;0,$M$2,IF($L740&lt;&gt;0,$M$2,"")))</f>
        <v>1</v>
      </c>
    </row>
    <row r="623" spans="2:14">
      <c r="B623" s="1463"/>
      <c r="C623" s="1460"/>
      <c r="D623" s="1464" t="s">
        <v>733</v>
      </c>
      <c r="E623" s="390"/>
      <c r="F623" s="1454"/>
      <c r="G623" s="1455"/>
      <c r="H623" s="1456"/>
      <c r="I623" s="1454"/>
      <c r="J623" s="1455"/>
      <c r="K623" s="1456"/>
      <c r="L623" s="1447"/>
      <c r="M623" s="7">
        <f>(IF($E740&lt;&gt;0,$M$2,IF($L740&lt;&gt;0,$M$2,"")))</f>
        <v>1</v>
      </c>
    </row>
    <row r="624" spans="2:14">
      <c r="B624" s="273">
        <v>100</v>
      </c>
      <c r="C624" s="1777" t="s">
        <v>763</v>
      </c>
      <c r="D624" s="1778"/>
      <c r="E624" s="274">
        <f t="shared" ref="E624:L624" si="139">SUM(E625:E626)</f>
        <v>9852</v>
      </c>
      <c r="F624" s="275">
        <f t="shared" si="139"/>
        <v>9852</v>
      </c>
      <c r="G624" s="276">
        <f t="shared" si="139"/>
        <v>0</v>
      </c>
      <c r="H624" s="277">
        <f>SUM(H625:H626)</f>
        <v>0</v>
      </c>
      <c r="I624" s="275">
        <f t="shared" si="139"/>
        <v>4448</v>
      </c>
      <c r="J624" s="276">
        <f t="shared" si="139"/>
        <v>0</v>
      </c>
      <c r="K624" s="277">
        <f t="shared" si="139"/>
        <v>0</v>
      </c>
      <c r="L624" s="274">
        <f t="shared" si="139"/>
        <v>4448</v>
      </c>
      <c r="M624" s="12">
        <f>(IF($E624&lt;&gt;0,$M$2,IF($L624&lt;&gt;0,$M$2,"")))</f>
        <v>1</v>
      </c>
      <c r="N624" s="13"/>
    </row>
    <row r="625" spans="1:14">
      <c r="B625" s="279"/>
      <c r="C625" s="280">
        <v>101</v>
      </c>
      <c r="D625" s="281" t="s">
        <v>764</v>
      </c>
      <c r="E625" s="282">
        <f>F625+G625+H625</f>
        <v>9852</v>
      </c>
      <c r="F625" s="152">
        <v>9852</v>
      </c>
      <c r="G625" s="153"/>
      <c r="H625" s="1422"/>
      <c r="I625" s="152">
        <v>4448</v>
      </c>
      <c r="J625" s="153"/>
      <c r="K625" s="1422"/>
      <c r="L625" s="282">
        <f>I625+J625+K625</f>
        <v>4448</v>
      </c>
      <c r="M625" s="12">
        <f t="shared" ref="M625:M692" si="140">(IF($E625&lt;&gt;0,$M$2,IF($L625&lt;&gt;0,$M$2,"")))</f>
        <v>1</v>
      </c>
      <c r="N625" s="13"/>
    </row>
    <row r="626" spans="1:14">
      <c r="A626" s="10"/>
      <c r="B626" s="279"/>
      <c r="C626" s="286">
        <v>102</v>
      </c>
      <c r="D626" s="287" t="s">
        <v>765</v>
      </c>
      <c r="E626" s="288">
        <f>F626+G626+H626</f>
        <v>0</v>
      </c>
      <c r="F626" s="173"/>
      <c r="G626" s="174"/>
      <c r="H626" s="1428"/>
      <c r="I626" s="173"/>
      <c r="J626" s="174"/>
      <c r="K626" s="1428"/>
      <c r="L626" s="288">
        <f>I626+J626+K626</f>
        <v>0</v>
      </c>
      <c r="M626" s="12" t="str">
        <f t="shared" si="140"/>
        <v/>
      </c>
      <c r="N626" s="13"/>
    </row>
    <row r="627" spans="1:14">
      <c r="A627" s="10"/>
      <c r="B627" s="273">
        <v>200</v>
      </c>
      <c r="C627" s="1773" t="s">
        <v>766</v>
      </c>
      <c r="D627" s="1774"/>
      <c r="E627" s="274">
        <f t="shared" ref="E627:L627" si="141">SUM(E628:E632)</f>
        <v>615</v>
      </c>
      <c r="F627" s="275">
        <f t="shared" si="141"/>
        <v>615</v>
      </c>
      <c r="G627" s="276">
        <f t="shared" si="141"/>
        <v>0</v>
      </c>
      <c r="H627" s="277">
        <f>SUM(H628:H632)</f>
        <v>0</v>
      </c>
      <c r="I627" s="275">
        <f t="shared" si="141"/>
        <v>489</v>
      </c>
      <c r="J627" s="276">
        <f t="shared" si="141"/>
        <v>0</v>
      </c>
      <c r="K627" s="277">
        <f t="shared" si="141"/>
        <v>0</v>
      </c>
      <c r="L627" s="274">
        <f t="shared" si="141"/>
        <v>489</v>
      </c>
      <c r="M627" s="12">
        <f t="shared" si="140"/>
        <v>1</v>
      </c>
      <c r="N627" s="13"/>
    </row>
    <row r="628" spans="1:14">
      <c r="A628" s="10"/>
      <c r="B628" s="292"/>
      <c r="C628" s="280">
        <v>201</v>
      </c>
      <c r="D628" s="281" t="s">
        <v>767</v>
      </c>
      <c r="E628" s="282">
        <f>F628+G628+H628</f>
        <v>0</v>
      </c>
      <c r="F628" s="152"/>
      <c r="G628" s="153"/>
      <c r="H628" s="1422"/>
      <c r="I628" s="152"/>
      <c r="J628" s="153"/>
      <c r="K628" s="1422"/>
      <c r="L628" s="282">
        <f>I628+J628+K628</f>
        <v>0</v>
      </c>
      <c r="M628" s="12" t="str">
        <f t="shared" si="140"/>
        <v/>
      </c>
      <c r="N628" s="13"/>
    </row>
    <row r="629" spans="1:14">
      <c r="A629" s="10"/>
      <c r="B629" s="293"/>
      <c r="C629" s="294">
        <v>202</v>
      </c>
      <c r="D629" s="295" t="s">
        <v>768</v>
      </c>
      <c r="E629" s="296">
        <f>F629+G629+H629</f>
        <v>0</v>
      </c>
      <c r="F629" s="158"/>
      <c r="G629" s="159"/>
      <c r="H629" s="1427"/>
      <c r="I629" s="158"/>
      <c r="J629" s="159"/>
      <c r="K629" s="1427"/>
      <c r="L629" s="296">
        <f>I629+J629+K629</f>
        <v>0</v>
      </c>
      <c r="M629" s="12" t="str">
        <f t="shared" si="140"/>
        <v/>
      </c>
      <c r="N629" s="13"/>
    </row>
    <row r="630" spans="1:14" ht="31.5">
      <c r="A630" s="10"/>
      <c r="B630" s="300"/>
      <c r="C630" s="294">
        <v>205</v>
      </c>
      <c r="D630" s="295" t="s">
        <v>614</v>
      </c>
      <c r="E630" s="296">
        <f>F630+G630+H630</f>
        <v>579</v>
      </c>
      <c r="F630" s="158">
        <v>579</v>
      </c>
      <c r="G630" s="159"/>
      <c r="H630" s="1427"/>
      <c r="I630" s="158">
        <v>489</v>
      </c>
      <c r="J630" s="159"/>
      <c r="K630" s="1427"/>
      <c r="L630" s="296">
        <f>I630+J630+K630</f>
        <v>489</v>
      </c>
      <c r="M630" s="12">
        <f t="shared" si="140"/>
        <v>1</v>
      </c>
      <c r="N630" s="13"/>
    </row>
    <row r="631" spans="1:14">
      <c r="A631" s="10"/>
      <c r="B631" s="300"/>
      <c r="C631" s="294">
        <v>208</v>
      </c>
      <c r="D631" s="301" t="s">
        <v>615</v>
      </c>
      <c r="E631" s="296">
        <f>F631+G631+H631</f>
        <v>0</v>
      </c>
      <c r="F631" s="158"/>
      <c r="G631" s="159"/>
      <c r="H631" s="1427"/>
      <c r="I631" s="158"/>
      <c r="J631" s="159"/>
      <c r="K631" s="1427"/>
      <c r="L631" s="296">
        <f>I631+J631+K631</f>
        <v>0</v>
      </c>
      <c r="M631" s="12" t="str">
        <f t="shared" si="140"/>
        <v/>
      </c>
      <c r="N631" s="13"/>
    </row>
    <row r="632" spans="1:14">
      <c r="A632" s="10"/>
      <c r="B632" s="292"/>
      <c r="C632" s="286">
        <v>209</v>
      </c>
      <c r="D632" s="302" t="s">
        <v>616</v>
      </c>
      <c r="E632" s="288">
        <f>F632+G632+H632</f>
        <v>36</v>
      </c>
      <c r="F632" s="173">
        <v>36</v>
      </c>
      <c r="G632" s="174"/>
      <c r="H632" s="1428"/>
      <c r="I632" s="173"/>
      <c r="J632" s="174"/>
      <c r="K632" s="1428"/>
      <c r="L632" s="288">
        <f>I632+J632+K632</f>
        <v>0</v>
      </c>
      <c r="M632" s="12">
        <f t="shared" si="140"/>
        <v>1</v>
      </c>
      <c r="N632" s="13"/>
    </row>
    <row r="633" spans="1:14">
      <c r="A633" s="10"/>
      <c r="B633" s="273">
        <v>500</v>
      </c>
      <c r="C633" s="1775" t="s">
        <v>199</v>
      </c>
      <c r="D633" s="1776"/>
      <c r="E633" s="274">
        <f t="shared" ref="E633:L633" si="142">SUM(E634:E640)</f>
        <v>2247</v>
      </c>
      <c r="F633" s="275">
        <f t="shared" si="142"/>
        <v>2247</v>
      </c>
      <c r="G633" s="276">
        <f t="shared" si="142"/>
        <v>0</v>
      </c>
      <c r="H633" s="277">
        <f>SUM(H634:H640)</f>
        <v>0</v>
      </c>
      <c r="I633" s="275">
        <f t="shared" si="142"/>
        <v>1004</v>
      </c>
      <c r="J633" s="276">
        <f t="shared" si="142"/>
        <v>0</v>
      </c>
      <c r="K633" s="277">
        <f t="shared" si="142"/>
        <v>0</v>
      </c>
      <c r="L633" s="274">
        <f t="shared" si="142"/>
        <v>1004</v>
      </c>
      <c r="M633" s="12">
        <f t="shared" si="140"/>
        <v>1</v>
      </c>
      <c r="N633" s="13"/>
    </row>
    <row r="634" spans="1:14" ht="18" customHeight="1">
      <c r="A634" s="10"/>
      <c r="B634" s="292"/>
      <c r="C634" s="303">
        <v>551</v>
      </c>
      <c r="D634" s="304" t="s">
        <v>200</v>
      </c>
      <c r="E634" s="282">
        <f t="shared" ref="E634:E641" si="143">F634+G634+H634</f>
        <v>1074</v>
      </c>
      <c r="F634" s="152">
        <v>1074</v>
      </c>
      <c r="G634" s="153"/>
      <c r="H634" s="1422"/>
      <c r="I634" s="152">
        <v>475</v>
      </c>
      <c r="J634" s="153"/>
      <c r="K634" s="1422"/>
      <c r="L634" s="282">
        <f t="shared" ref="L634:L641" si="144">I634+J634+K634</f>
        <v>475</v>
      </c>
      <c r="M634" s="12">
        <f t="shared" si="140"/>
        <v>1</v>
      </c>
      <c r="N634" s="13"/>
    </row>
    <row r="635" spans="1:14">
      <c r="A635" s="10"/>
      <c r="B635" s="292"/>
      <c r="C635" s="305">
        <v>552</v>
      </c>
      <c r="D635" s="306" t="s">
        <v>930</v>
      </c>
      <c r="E635" s="296">
        <f t="shared" si="143"/>
        <v>424</v>
      </c>
      <c r="F635" s="158">
        <v>424</v>
      </c>
      <c r="G635" s="159"/>
      <c r="H635" s="1427"/>
      <c r="I635" s="158">
        <v>174</v>
      </c>
      <c r="J635" s="159"/>
      <c r="K635" s="1427"/>
      <c r="L635" s="296">
        <f t="shared" si="144"/>
        <v>174</v>
      </c>
      <c r="M635" s="12">
        <f t="shared" si="140"/>
        <v>1</v>
      </c>
      <c r="N635" s="13"/>
    </row>
    <row r="636" spans="1:14">
      <c r="A636" s="10"/>
      <c r="B636" s="307"/>
      <c r="C636" s="305">
        <v>558</v>
      </c>
      <c r="D636" s="308" t="s">
        <v>891</v>
      </c>
      <c r="E636" s="296">
        <f>F636+G636+H636</f>
        <v>0</v>
      </c>
      <c r="F636" s="490">
        <v>0</v>
      </c>
      <c r="G636" s="491">
        <v>0</v>
      </c>
      <c r="H636" s="160">
        <v>0</v>
      </c>
      <c r="I636" s="490">
        <v>0</v>
      </c>
      <c r="J636" s="491">
        <v>0</v>
      </c>
      <c r="K636" s="160">
        <v>0</v>
      </c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7"/>
      <c r="C637" s="305">
        <v>560</v>
      </c>
      <c r="D637" s="308" t="s">
        <v>201</v>
      </c>
      <c r="E637" s="296">
        <f t="shared" si="143"/>
        <v>473</v>
      </c>
      <c r="F637" s="158">
        <v>473</v>
      </c>
      <c r="G637" s="159"/>
      <c r="H637" s="1427"/>
      <c r="I637" s="158">
        <v>233</v>
      </c>
      <c r="J637" s="159"/>
      <c r="K637" s="1427"/>
      <c r="L637" s="296">
        <f t="shared" si="144"/>
        <v>233</v>
      </c>
      <c r="M637" s="12">
        <f t="shared" si="140"/>
        <v>1</v>
      </c>
      <c r="N637" s="13"/>
    </row>
    <row r="638" spans="1:14">
      <c r="A638" s="10"/>
      <c r="B638" s="307"/>
      <c r="C638" s="305">
        <v>580</v>
      </c>
      <c r="D638" s="306" t="s">
        <v>202</v>
      </c>
      <c r="E638" s="296">
        <f t="shared" si="143"/>
        <v>276</v>
      </c>
      <c r="F638" s="158">
        <v>276</v>
      </c>
      <c r="G638" s="159"/>
      <c r="H638" s="1427"/>
      <c r="I638" s="158">
        <v>122</v>
      </c>
      <c r="J638" s="159"/>
      <c r="K638" s="1427"/>
      <c r="L638" s="296">
        <f t="shared" si="144"/>
        <v>122</v>
      </c>
      <c r="M638" s="12">
        <f t="shared" si="140"/>
        <v>1</v>
      </c>
      <c r="N638" s="13"/>
    </row>
    <row r="639" spans="1:14">
      <c r="A639" s="10"/>
      <c r="B639" s="292"/>
      <c r="C639" s="305">
        <v>588</v>
      </c>
      <c r="D639" s="306" t="s">
        <v>893</v>
      </c>
      <c r="E639" s="296">
        <f>F639+G639+H639</f>
        <v>0</v>
      </c>
      <c r="F639" s="490">
        <v>0</v>
      </c>
      <c r="G639" s="491">
        <v>0</v>
      </c>
      <c r="H639" s="160">
        <v>0</v>
      </c>
      <c r="I639" s="490">
        <v>0</v>
      </c>
      <c r="J639" s="491">
        <v>0</v>
      </c>
      <c r="K639" s="160">
        <v>0</v>
      </c>
      <c r="L639" s="296">
        <f>I639+J639+K639</f>
        <v>0</v>
      </c>
      <c r="M639" s="12" t="str">
        <f t="shared" si="140"/>
        <v/>
      </c>
      <c r="N639" s="13"/>
    </row>
    <row r="640" spans="1:14" ht="31.5">
      <c r="A640" s="22">
        <v>5</v>
      </c>
      <c r="B640" s="292"/>
      <c r="C640" s="309">
        <v>590</v>
      </c>
      <c r="D640" s="310" t="s">
        <v>203</v>
      </c>
      <c r="E640" s="288">
        <f t="shared" si="143"/>
        <v>0</v>
      </c>
      <c r="F640" s="173"/>
      <c r="G640" s="174"/>
      <c r="H640" s="1428"/>
      <c r="I640" s="173"/>
      <c r="J640" s="174"/>
      <c r="K640" s="1428"/>
      <c r="L640" s="288">
        <f t="shared" si="144"/>
        <v>0</v>
      </c>
      <c r="M640" s="12" t="str">
        <f t="shared" si="140"/>
        <v/>
      </c>
      <c r="N640" s="13"/>
    </row>
    <row r="641" spans="1:14">
      <c r="A641" s="23">
        <v>10</v>
      </c>
      <c r="B641" s="273">
        <v>800</v>
      </c>
      <c r="C641" s="1786" t="s">
        <v>204</v>
      </c>
      <c r="D641" s="1787"/>
      <c r="E641" s="311">
        <f t="shared" si="143"/>
        <v>0</v>
      </c>
      <c r="F641" s="1429"/>
      <c r="G641" s="1430"/>
      <c r="H641" s="1431"/>
      <c r="I641" s="1429"/>
      <c r="J641" s="1430"/>
      <c r="K641" s="1431"/>
      <c r="L641" s="311">
        <f t="shared" si="144"/>
        <v>0</v>
      </c>
      <c r="M641" s="12" t="str">
        <f t="shared" si="140"/>
        <v/>
      </c>
      <c r="N641" s="13"/>
    </row>
    <row r="642" spans="1:14">
      <c r="A642" s="23">
        <v>15</v>
      </c>
      <c r="B642" s="273">
        <v>1000</v>
      </c>
      <c r="C642" s="1773" t="s">
        <v>205</v>
      </c>
      <c r="D642" s="1774"/>
      <c r="E642" s="311">
        <f t="shared" ref="E642:L642" si="145">SUM(E643:E659)</f>
        <v>1676</v>
      </c>
      <c r="F642" s="275">
        <f t="shared" si="145"/>
        <v>1676</v>
      </c>
      <c r="G642" s="276">
        <f t="shared" si="145"/>
        <v>0</v>
      </c>
      <c r="H642" s="277">
        <f>SUM(H643:H659)</f>
        <v>0</v>
      </c>
      <c r="I642" s="275">
        <f t="shared" si="145"/>
        <v>1191</v>
      </c>
      <c r="J642" s="276">
        <f t="shared" si="145"/>
        <v>0</v>
      </c>
      <c r="K642" s="277">
        <f t="shared" si="145"/>
        <v>0</v>
      </c>
      <c r="L642" s="311">
        <f t="shared" si="145"/>
        <v>1191</v>
      </c>
      <c r="M642" s="12">
        <f t="shared" si="140"/>
        <v>1</v>
      </c>
      <c r="N642" s="13"/>
    </row>
    <row r="643" spans="1:14">
      <c r="A643" s="22">
        <v>35</v>
      </c>
      <c r="B643" s="293"/>
      <c r="C643" s="280">
        <v>1011</v>
      </c>
      <c r="D643" s="312" t="s">
        <v>206</v>
      </c>
      <c r="E643" s="282">
        <f t="shared" ref="E643:E659" si="146">F643+G643+H643</f>
        <v>720</v>
      </c>
      <c r="F643" s="152">
        <v>720</v>
      </c>
      <c r="G643" s="153"/>
      <c r="H643" s="1422"/>
      <c r="I643" s="152">
        <v>450</v>
      </c>
      <c r="J643" s="153"/>
      <c r="K643" s="1422"/>
      <c r="L643" s="282">
        <f t="shared" ref="L643:L659" si="147">I643+J643+K643</f>
        <v>450</v>
      </c>
      <c r="M643" s="12">
        <f t="shared" si="140"/>
        <v>1</v>
      </c>
      <c r="N643" s="13"/>
    </row>
    <row r="644" spans="1:14">
      <c r="A644" s="23">
        <v>40</v>
      </c>
      <c r="B644" s="293"/>
      <c r="C644" s="294">
        <v>1012</v>
      </c>
      <c r="D644" s="295" t="s">
        <v>207</v>
      </c>
      <c r="E644" s="296">
        <f t="shared" si="146"/>
        <v>0</v>
      </c>
      <c r="F644" s="158"/>
      <c r="G644" s="159"/>
      <c r="H644" s="1427"/>
      <c r="I644" s="158"/>
      <c r="J644" s="159"/>
      <c r="K644" s="1427"/>
      <c r="L644" s="296">
        <f t="shared" si="147"/>
        <v>0</v>
      </c>
      <c r="M644" s="12" t="str">
        <f t="shared" si="140"/>
        <v/>
      </c>
      <c r="N644" s="13"/>
    </row>
    <row r="645" spans="1:14">
      <c r="A645" s="23">
        <v>45</v>
      </c>
      <c r="B645" s="293"/>
      <c r="C645" s="294">
        <v>1013</v>
      </c>
      <c r="D645" s="295" t="s">
        <v>208</v>
      </c>
      <c r="E645" s="296">
        <f t="shared" si="146"/>
        <v>0</v>
      </c>
      <c r="F645" s="158"/>
      <c r="G645" s="159"/>
      <c r="H645" s="1427"/>
      <c r="I645" s="158"/>
      <c r="J645" s="159"/>
      <c r="K645" s="1427"/>
      <c r="L645" s="296">
        <f t="shared" si="147"/>
        <v>0</v>
      </c>
      <c r="M645" s="12" t="str">
        <f t="shared" si="140"/>
        <v/>
      </c>
      <c r="N645" s="13"/>
    </row>
    <row r="646" spans="1:14">
      <c r="A646" s="23">
        <v>50</v>
      </c>
      <c r="B646" s="293"/>
      <c r="C646" s="294">
        <v>1014</v>
      </c>
      <c r="D646" s="295" t="s">
        <v>209</v>
      </c>
      <c r="E646" s="296">
        <f t="shared" si="146"/>
        <v>358</v>
      </c>
      <c r="F646" s="158">
        <v>358</v>
      </c>
      <c r="G646" s="159"/>
      <c r="H646" s="1427"/>
      <c r="I646" s="158">
        <v>143</v>
      </c>
      <c r="J646" s="159"/>
      <c r="K646" s="1427"/>
      <c r="L646" s="296">
        <f t="shared" si="147"/>
        <v>143</v>
      </c>
      <c r="M646" s="12">
        <f t="shared" si="140"/>
        <v>1</v>
      </c>
      <c r="N646" s="13"/>
    </row>
    <row r="647" spans="1:14">
      <c r="A647" s="23">
        <v>55</v>
      </c>
      <c r="B647" s="293"/>
      <c r="C647" s="294">
        <v>1015</v>
      </c>
      <c r="D647" s="295" t="s">
        <v>210</v>
      </c>
      <c r="E647" s="296">
        <f t="shared" si="146"/>
        <v>110</v>
      </c>
      <c r="F647" s="158">
        <v>110</v>
      </c>
      <c r="G647" s="159"/>
      <c r="H647" s="1427"/>
      <c r="I647" s="158">
        <v>110</v>
      </c>
      <c r="J647" s="159"/>
      <c r="K647" s="1427"/>
      <c r="L647" s="296">
        <f t="shared" si="147"/>
        <v>110</v>
      </c>
      <c r="M647" s="12">
        <f t="shared" si="140"/>
        <v>1</v>
      </c>
      <c r="N647" s="13"/>
    </row>
    <row r="648" spans="1:14">
      <c r="A648" s="23">
        <v>60</v>
      </c>
      <c r="B648" s="293"/>
      <c r="C648" s="313">
        <v>1016</v>
      </c>
      <c r="D648" s="314" t="s">
        <v>211</v>
      </c>
      <c r="E648" s="315">
        <f t="shared" si="146"/>
        <v>134</v>
      </c>
      <c r="F648" s="164">
        <v>134</v>
      </c>
      <c r="G648" s="165"/>
      <c r="H648" s="1423"/>
      <c r="I648" s="164">
        <v>134</v>
      </c>
      <c r="J648" s="165"/>
      <c r="K648" s="1423"/>
      <c r="L648" s="315">
        <f t="shared" si="147"/>
        <v>134</v>
      </c>
      <c r="M648" s="12">
        <f t="shared" si="140"/>
        <v>1</v>
      </c>
      <c r="N648" s="13"/>
    </row>
    <row r="649" spans="1:14">
      <c r="A649" s="22">
        <v>65</v>
      </c>
      <c r="B649" s="279"/>
      <c r="C649" s="319">
        <v>1020</v>
      </c>
      <c r="D649" s="320" t="s">
        <v>212</v>
      </c>
      <c r="E649" s="321">
        <f t="shared" si="146"/>
        <v>354</v>
      </c>
      <c r="F649" s="455">
        <v>354</v>
      </c>
      <c r="G649" s="456"/>
      <c r="H649" s="1435"/>
      <c r="I649" s="455">
        <v>354</v>
      </c>
      <c r="J649" s="456"/>
      <c r="K649" s="1435"/>
      <c r="L649" s="321">
        <f t="shared" si="147"/>
        <v>354</v>
      </c>
      <c r="M649" s="12">
        <f t="shared" si="140"/>
        <v>1</v>
      </c>
      <c r="N649" s="13"/>
    </row>
    <row r="650" spans="1:14">
      <c r="A650" s="23">
        <v>70</v>
      </c>
      <c r="B650" s="293"/>
      <c r="C650" s="325">
        <v>1030</v>
      </c>
      <c r="D650" s="326" t="s">
        <v>213</v>
      </c>
      <c r="E650" s="327">
        <f t="shared" si="146"/>
        <v>0</v>
      </c>
      <c r="F650" s="450"/>
      <c r="G650" s="451"/>
      <c r="H650" s="1432"/>
      <c r="I650" s="450"/>
      <c r="J650" s="451"/>
      <c r="K650" s="1432"/>
      <c r="L650" s="327">
        <f t="shared" si="147"/>
        <v>0</v>
      </c>
      <c r="M650" s="12" t="str">
        <f t="shared" si="140"/>
        <v/>
      </c>
      <c r="N650" s="13"/>
    </row>
    <row r="651" spans="1:14">
      <c r="A651" s="23">
        <v>75</v>
      </c>
      <c r="B651" s="293"/>
      <c r="C651" s="319">
        <v>1051</v>
      </c>
      <c r="D651" s="332" t="s">
        <v>214</v>
      </c>
      <c r="E651" s="321">
        <f t="shared" si="146"/>
        <v>0</v>
      </c>
      <c r="F651" s="455"/>
      <c r="G651" s="456"/>
      <c r="H651" s="1435"/>
      <c r="I651" s="455"/>
      <c r="J651" s="456"/>
      <c r="K651" s="1435"/>
      <c r="L651" s="321">
        <f t="shared" si="147"/>
        <v>0</v>
      </c>
      <c r="M651" s="12" t="str">
        <f t="shared" si="140"/>
        <v/>
      </c>
      <c r="N651" s="13"/>
    </row>
    <row r="652" spans="1:14">
      <c r="A652" s="23">
        <v>80</v>
      </c>
      <c r="B652" s="293"/>
      <c r="C652" s="294">
        <v>1052</v>
      </c>
      <c r="D652" s="295" t="s">
        <v>215</v>
      </c>
      <c r="E652" s="296">
        <f t="shared" si="146"/>
        <v>0</v>
      </c>
      <c r="F652" s="158"/>
      <c r="G652" s="159"/>
      <c r="H652" s="1427"/>
      <c r="I652" s="158"/>
      <c r="J652" s="159"/>
      <c r="K652" s="1427"/>
      <c r="L652" s="296">
        <f t="shared" si="147"/>
        <v>0</v>
      </c>
      <c r="M652" s="12" t="str">
        <f t="shared" si="140"/>
        <v/>
      </c>
      <c r="N652" s="13"/>
    </row>
    <row r="653" spans="1:14">
      <c r="A653" s="23">
        <v>80</v>
      </c>
      <c r="B653" s="293"/>
      <c r="C653" s="325">
        <v>1053</v>
      </c>
      <c r="D653" s="326" t="s">
        <v>894</v>
      </c>
      <c r="E653" s="327">
        <f t="shared" si="146"/>
        <v>0</v>
      </c>
      <c r="F653" s="450"/>
      <c r="G653" s="451"/>
      <c r="H653" s="1432"/>
      <c r="I653" s="450"/>
      <c r="J653" s="451"/>
      <c r="K653" s="1432"/>
      <c r="L653" s="327">
        <f t="shared" si="147"/>
        <v>0</v>
      </c>
      <c r="M653" s="12" t="str">
        <f t="shared" si="140"/>
        <v/>
      </c>
      <c r="N653" s="13"/>
    </row>
    <row r="654" spans="1:14">
      <c r="A654" s="23">
        <v>85</v>
      </c>
      <c r="B654" s="293"/>
      <c r="C654" s="319">
        <v>1062</v>
      </c>
      <c r="D654" s="320" t="s">
        <v>216</v>
      </c>
      <c r="E654" s="321">
        <f t="shared" si="146"/>
        <v>0</v>
      </c>
      <c r="F654" s="455"/>
      <c r="G654" s="456"/>
      <c r="H654" s="1435"/>
      <c r="I654" s="455"/>
      <c r="J654" s="456"/>
      <c r="K654" s="1435"/>
      <c r="L654" s="321">
        <f t="shared" si="147"/>
        <v>0</v>
      </c>
      <c r="M654" s="12" t="str">
        <f t="shared" si="140"/>
        <v/>
      </c>
      <c r="N654" s="13"/>
    </row>
    <row r="655" spans="1:14">
      <c r="A655" s="23">
        <v>90</v>
      </c>
      <c r="B655" s="293"/>
      <c r="C655" s="325">
        <v>1063</v>
      </c>
      <c r="D655" s="333" t="s">
        <v>820</v>
      </c>
      <c r="E655" s="327">
        <f t="shared" si="146"/>
        <v>0</v>
      </c>
      <c r="F655" s="450"/>
      <c r="G655" s="451"/>
      <c r="H655" s="1432"/>
      <c r="I655" s="450"/>
      <c r="J655" s="451"/>
      <c r="K655" s="1432"/>
      <c r="L655" s="327">
        <f t="shared" si="147"/>
        <v>0</v>
      </c>
      <c r="M655" s="12" t="str">
        <f t="shared" si="140"/>
        <v/>
      </c>
      <c r="N655" s="13"/>
    </row>
    <row r="656" spans="1:14">
      <c r="A656" s="23">
        <v>90</v>
      </c>
      <c r="B656" s="293"/>
      <c r="C656" s="334">
        <v>1069</v>
      </c>
      <c r="D656" s="335" t="s">
        <v>217</v>
      </c>
      <c r="E656" s="336">
        <f t="shared" si="146"/>
        <v>0</v>
      </c>
      <c r="F656" s="602"/>
      <c r="G656" s="603"/>
      <c r="H656" s="1434"/>
      <c r="I656" s="602"/>
      <c r="J656" s="603"/>
      <c r="K656" s="1434"/>
      <c r="L656" s="336">
        <f t="shared" si="147"/>
        <v>0</v>
      </c>
      <c r="M656" s="12" t="str">
        <f t="shared" si="140"/>
        <v/>
      </c>
      <c r="N656" s="13"/>
    </row>
    <row r="657" spans="1:14">
      <c r="A657" s="22">
        <v>115</v>
      </c>
      <c r="B657" s="279"/>
      <c r="C657" s="319">
        <v>1091</v>
      </c>
      <c r="D657" s="332" t="s">
        <v>931</v>
      </c>
      <c r="E657" s="321">
        <f t="shared" si="146"/>
        <v>0</v>
      </c>
      <c r="F657" s="455"/>
      <c r="G657" s="456"/>
      <c r="H657" s="1435"/>
      <c r="I657" s="455"/>
      <c r="J657" s="456"/>
      <c r="K657" s="1435"/>
      <c r="L657" s="321">
        <f t="shared" si="147"/>
        <v>0</v>
      </c>
      <c r="M657" s="12" t="str">
        <f t="shared" si="140"/>
        <v/>
      </c>
      <c r="N657" s="13"/>
    </row>
    <row r="658" spans="1:14">
      <c r="A658" s="22">
        <v>125</v>
      </c>
      <c r="B658" s="293"/>
      <c r="C658" s="294">
        <v>1092</v>
      </c>
      <c r="D658" s="295" t="s">
        <v>312</v>
      </c>
      <c r="E658" s="296">
        <f t="shared" si="146"/>
        <v>0</v>
      </c>
      <c r="F658" s="158"/>
      <c r="G658" s="159"/>
      <c r="H658" s="1427"/>
      <c r="I658" s="158"/>
      <c r="J658" s="159"/>
      <c r="K658" s="1427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130</v>
      </c>
      <c r="B659" s="293"/>
      <c r="C659" s="286">
        <v>1098</v>
      </c>
      <c r="D659" s="340" t="s">
        <v>218</v>
      </c>
      <c r="E659" s="288">
        <f t="shared" si="146"/>
        <v>0</v>
      </c>
      <c r="F659" s="173"/>
      <c r="G659" s="174"/>
      <c r="H659" s="1428"/>
      <c r="I659" s="173"/>
      <c r="J659" s="174"/>
      <c r="K659" s="1428"/>
      <c r="L659" s="288">
        <f t="shared" si="147"/>
        <v>0</v>
      </c>
      <c r="M659" s="12" t="str">
        <f t="shared" si="140"/>
        <v/>
      </c>
      <c r="N659" s="13"/>
    </row>
    <row r="660" spans="1:14">
      <c r="A660" s="23">
        <v>135</v>
      </c>
      <c r="B660" s="273">
        <v>1900</v>
      </c>
      <c r="C660" s="1784" t="s">
        <v>279</v>
      </c>
      <c r="D660" s="1785"/>
      <c r="E660" s="311">
        <f t="shared" ref="E660:L660" si="148">SUM(E661:E663)</f>
        <v>240</v>
      </c>
      <c r="F660" s="275">
        <f t="shared" si="148"/>
        <v>240</v>
      </c>
      <c r="G660" s="276">
        <f t="shared" si="148"/>
        <v>0</v>
      </c>
      <c r="H660" s="277">
        <f>SUM(H661:H663)</f>
        <v>0</v>
      </c>
      <c r="I660" s="275">
        <f t="shared" si="148"/>
        <v>240</v>
      </c>
      <c r="J660" s="276">
        <f t="shared" si="148"/>
        <v>0</v>
      </c>
      <c r="K660" s="277">
        <f t="shared" si="148"/>
        <v>0</v>
      </c>
      <c r="L660" s="311">
        <f t="shared" si="148"/>
        <v>240</v>
      </c>
      <c r="M660" s="12">
        <f t="shared" si="140"/>
        <v>1</v>
      </c>
      <c r="N660" s="13"/>
    </row>
    <row r="661" spans="1:14">
      <c r="A661" s="23">
        <v>140</v>
      </c>
      <c r="B661" s="293"/>
      <c r="C661" s="280">
        <v>1901</v>
      </c>
      <c r="D661" s="341" t="s">
        <v>932</v>
      </c>
      <c r="E661" s="282">
        <f>F661+G661+H661</f>
        <v>0</v>
      </c>
      <c r="F661" s="152"/>
      <c r="G661" s="153"/>
      <c r="H661" s="1422"/>
      <c r="I661" s="152"/>
      <c r="J661" s="153"/>
      <c r="K661" s="1422"/>
      <c r="L661" s="282">
        <f>I661+J661+K661</f>
        <v>0</v>
      </c>
      <c r="M661" s="12" t="str">
        <f t="shared" si="140"/>
        <v/>
      </c>
      <c r="N661" s="13"/>
    </row>
    <row r="662" spans="1:14">
      <c r="A662" s="23">
        <v>145</v>
      </c>
      <c r="B662" s="342"/>
      <c r="C662" s="294">
        <v>1981</v>
      </c>
      <c r="D662" s="343" t="s">
        <v>933</v>
      </c>
      <c r="E662" s="296">
        <f>F662+G662+H662</f>
        <v>240</v>
      </c>
      <c r="F662" s="158">
        <v>240</v>
      </c>
      <c r="G662" s="159"/>
      <c r="H662" s="1427"/>
      <c r="I662" s="158">
        <v>240</v>
      </c>
      <c r="J662" s="159"/>
      <c r="K662" s="1427"/>
      <c r="L662" s="296">
        <f>I662+J662+K662</f>
        <v>240</v>
      </c>
      <c r="M662" s="12">
        <f t="shared" si="140"/>
        <v>1</v>
      </c>
      <c r="N662" s="13"/>
    </row>
    <row r="663" spans="1:14">
      <c r="A663" s="23">
        <v>150</v>
      </c>
      <c r="B663" s="293"/>
      <c r="C663" s="286">
        <v>1991</v>
      </c>
      <c r="D663" s="344" t="s">
        <v>934</v>
      </c>
      <c r="E663" s="288">
        <f>F663+G663+H663</f>
        <v>0</v>
      </c>
      <c r="F663" s="173"/>
      <c r="G663" s="174"/>
      <c r="H663" s="1428"/>
      <c r="I663" s="173"/>
      <c r="J663" s="174"/>
      <c r="K663" s="1428"/>
      <c r="L663" s="288">
        <f>I663+J663+K663</f>
        <v>0</v>
      </c>
      <c r="M663" s="12" t="str">
        <f t="shared" si="140"/>
        <v/>
      </c>
      <c r="N663" s="13"/>
    </row>
    <row r="664" spans="1:14">
      <c r="A664" s="23">
        <v>155</v>
      </c>
      <c r="B664" s="273">
        <v>2100</v>
      </c>
      <c r="C664" s="1784" t="s">
        <v>741</v>
      </c>
      <c r="D664" s="1785"/>
      <c r="E664" s="311">
        <f t="shared" ref="E664:L664" si="149">SUM(E665:E669)</f>
        <v>0</v>
      </c>
      <c r="F664" s="275">
        <f t="shared" si="149"/>
        <v>0</v>
      </c>
      <c r="G664" s="276">
        <f t="shared" si="149"/>
        <v>0</v>
      </c>
      <c r="H664" s="277">
        <f>SUM(H665:H669)</f>
        <v>0</v>
      </c>
      <c r="I664" s="275">
        <f t="shared" si="149"/>
        <v>0</v>
      </c>
      <c r="J664" s="276">
        <f t="shared" si="149"/>
        <v>0</v>
      </c>
      <c r="K664" s="277">
        <f t="shared" si="149"/>
        <v>0</v>
      </c>
      <c r="L664" s="311">
        <f t="shared" si="149"/>
        <v>0</v>
      </c>
      <c r="M664" s="12" t="str">
        <f t="shared" si="140"/>
        <v/>
      </c>
      <c r="N664" s="13"/>
    </row>
    <row r="665" spans="1:14">
      <c r="A665" s="23">
        <v>160</v>
      </c>
      <c r="B665" s="293"/>
      <c r="C665" s="280">
        <v>2110</v>
      </c>
      <c r="D665" s="345" t="s">
        <v>219</v>
      </c>
      <c r="E665" s="282">
        <f>F665+G665+H665</f>
        <v>0</v>
      </c>
      <c r="F665" s="152"/>
      <c r="G665" s="153"/>
      <c r="H665" s="1422"/>
      <c r="I665" s="152"/>
      <c r="J665" s="153"/>
      <c r="K665" s="1422"/>
      <c r="L665" s="282">
        <f>I665+J665+K665</f>
        <v>0</v>
      </c>
      <c r="M665" s="12" t="str">
        <f t="shared" si="140"/>
        <v/>
      </c>
      <c r="N665" s="13"/>
    </row>
    <row r="666" spans="1:14">
      <c r="A666" s="23">
        <v>165</v>
      </c>
      <c r="B666" s="342"/>
      <c r="C666" s="294">
        <v>2120</v>
      </c>
      <c r="D666" s="301" t="s">
        <v>220</v>
      </c>
      <c r="E666" s="296">
        <f>F666+G666+H666</f>
        <v>0</v>
      </c>
      <c r="F666" s="158"/>
      <c r="G666" s="159"/>
      <c r="H666" s="1427"/>
      <c r="I666" s="158"/>
      <c r="J666" s="159"/>
      <c r="K666" s="1427"/>
      <c r="L666" s="296">
        <f>I666+J666+K666</f>
        <v>0</v>
      </c>
      <c r="M666" s="12" t="str">
        <f t="shared" si="140"/>
        <v/>
      </c>
      <c r="N666" s="13"/>
    </row>
    <row r="667" spans="1:14">
      <c r="A667" s="23">
        <v>175</v>
      </c>
      <c r="B667" s="342"/>
      <c r="C667" s="294">
        <v>2125</v>
      </c>
      <c r="D667" s="301" t="s">
        <v>221</v>
      </c>
      <c r="E667" s="296">
        <f>F667+G667+H667</f>
        <v>0</v>
      </c>
      <c r="F667" s="490">
        <v>0</v>
      </c>
      <c r="G667" s="491">
        <v>0</v>
      </c>
      <c r="H667" s="160">
        <v>0</v>
      </c>
      <c r="I667" s="490">
        <v>0</v>
      </c>
      <c r="J667" s="491">
        <v>0</v>
      </c>
      <c r="K667" s="160">
        <v>0</v>
      </c>
      <c r="L667" s="296">
        <f>I667+J667+K667</f>
        <v>0</v>
      </c>
      <c r="M667" s="12" t="str">
        <f t="shared" si="140"/>
        <v/>
      </c>
      <c r="N667" s="13"/>
    </row>
    <row r="668" spans="1:14">
      <c r="A668" s="23">
        <v>180</v>
      </c>
      <c r="B668" s="292"/>
      <c r="C668" s="294">
        <v>2140</v>
      </c>
      <c r="D668" s="301" t="s">
        <v>222</v>
      </c>
      <c r="E668" s="296">
        <f>F668+G668+H668</f>
        <v>0</v>
      </c>
      <c r="F668" s="490">
        <v>0</v>
      </c>
      <c r="G668" s="491">
        <v>0</v>
      </c>
      <c r="H668" s="160">
        <v>0</v>
      </c>
      <c r="I668" s="490">
        <v>0</v>
      </c>
      <c r="J668" s="491">
        <v>0</v>
      </c>
      <c r="K668" s="160">
        <v>0</v>
      </c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185</v>
      </c>
      <c r="B669" s="293"/>
      <c r="C669" s="286">
        <v>2190</v>
      </c>
      <c r="D669" s="346" t="s">
        <v>223</v>
      </c>
      <c r="E669" s="288">
        <f>F669+G669+H669</f>
        <v>0</v>
      </c>
      <c r="F669" s="173"/>
      <c r="G669" s="174"/>
      <c r="H669" s="1428"/>
      <c r="I669" s="173"/>
      <c r="J669" s="174"/>
      <c r="K669" s="1428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190</v>
      </c>
      <c r="B670" s="273">
        <v>2200</v>
      </c>
      <c r="C670" s="1784" t="s">
        <v>224</v>
      </c>
      <c r="D670" s="1785"/>
      <c r="E670" s="311">
        <f t="shared" ref="E670:L670" si="150">SUM(E671:E672)</f>
        <v>0</v>
      </c>
      <c r="F670" s="275">
        <f t="shared" si="150"/>
        <v>0</v>
      </c>
      <c r="G670" s="276">
        <f t="shared" si="150"/>
        <v>0</v>
      </c>
      <c r="H670" s="277">
        <f>SUM(H671:H672)</f>
        <v>0</v>
      </c>
      <c r="I670" s="275">
        <f t="shared" si="150"/>
        <v>0</v>
      </c>
      <c r="J670" s="276">
        <f t="shared" si="150"/>
        <v>0</v>
      </c>
      <c r="K670" s="277">
        <f t="shared" si="150"/>
        <v>0</v>
      </c>
      <c r="L670" s="311">
        <f t="shared" si="150"/>
        <v>0</v>
      </c>
      <c r="M670" s="12" t="str">
        <f t="shared" si="140"/>
        <v/>
      </c>
      <c r="N670" s="13"/>
    </row>
    <row r="671" spans="1:14">
      <c r="A671" s="23">
        <v>200</v>
      </c>
      <c r="B671" s="293"/>
      <c r="C671" s="280">
        <v>2221</v>
      </c>
      <c r="D671" s="281" t="s">
        <v>313</v>
      </c>
      <c r="E671" s="282">
        <f t="shared" ref="E671:E676" si="151">F671+G671+H671</f>
        <v>0</v>
      </c>
      <c r="F671" s="152"/>
      <c r="G671" s="153"/>
      <c r="H671" s="1422"/>
      <c r="I671" s="152"/>
      <c r="J671" s="153"/>
      <c r="K671" s="1422"/>
      <c r="L671" s="282">
        <f t="shared" ref="L671:L676" si="152">I671+J671+K671</f>
        <v>0</v>
      </c>
      <c r="M671" s="12" t="str">
        <f t="shared" si="140"/>
        <v/>
      </c>
      <c r="N671" s="13"/>
    </row>
    <row r="672" spans="1:14">
      <c r="A672" s="23">
        <v>200</v>
      </c>
      <c r="B672" s="293"/>
      <c r="C672" s="286">
        <v>2224</v>
      </c>
      <c r="D672" s="287" t="s">
        <v>225</v>
      </c>
      <c r="E672" s="288">
        <f t="shared" si="151"/>
        <v>0</v>
      </c>
      <c r="F672" s="173"/>
      <c r="G672" s="174"/>
      <c r="H672" s="1428"/>
      <c r="I672" s="173"/>
      <c r="J672" s="174"/>
      <c r="K672" s="1428"/>
      <c r="L672" s="288">
        <f t="shared" si="152"/>
        <v>0</v>
      </c>
      <c r="M672" s="12" t="str">
        <f t="shared" si="140"/>
        <v/>
      </c>
      <c r="N672" s="13"/>
    </row>
    <row r="673" spans="1:14">
      <c r="A673" s="23">
        <v>205</v>
      </c>
      <c r="B673" s="273">
        <v>2500</v>
      </c>
      <c r="C673" s="1784" t="s">
        <v>226</v>
      </c>
      <c r="D673" s="1785"/>
      <c r="E673" s="311">
        <f t="shared" si="151"/>
        <v>0</v>
      </c>
      <c r="F673" s="1429"/>
      <c r="G673" s="1430"/>
      <c r="H673" s="1431"/>
      <c r="I673" s="1429"/>
      <c r="J673" s="1430"/>
      <c r="K673" s="1431"/>
      <c r="L673" s="311">
        <f t="shared" si="152"/>
        <v>0</v>
      </c>
      <c r="M673" s="12" t="str">
        <f t="shared" si="140"/>
        <v/>
      </c>
      <c r="N673" s="13"/>
    </row>
    <row r="674" spans="1:14">
      <c r="A674" s="23">
        <v>210</v>
      </c>
      <c r="B674" s="273">
        <v>2600</v>
      </c>
      <c r="C674" s="1790" t="s">
        <v>227</v>
      </c>
      <c r="D674" s="1791"/>
      <c r="E674" s="311">
        <f t="shared" si="151"/>
        <v>0</v>
      </c>
      <c r="F674" s="1429"/>
      <c r="G674" s="1430"/>
      <c r="H674" s="1431"/>
      <c r="I674" s="1429"/>
      <c r="J674" s="1430"/>
      <c r="K674" s="1431"/>
      <c r="L674" s="311">
        <f t="shared" si="152"/>
        <v>0</v>
      </c>
      <c r="M674" s="12" t="str">
        <f t="shared" si="140"/>
        <v/>
      </c>
      <c r="N674" s="13"/>
    </row>
    <row r="675" spans="1:14">
      <c r="A675" s="23">
        <v>215</v>
      </c>
      <c r="B675" s="273">
        <v>2700</v>
      </c>
      <c r="C675" s="1790" t="s">
        <v>228</v>
      </c>
      <c r="D675" s="1791"/>
      <c r="E675" s="311">
        <f t="shared" si="151"/>
        <v>0</v>
      </c>
      <c r="F675" s="1429"/>
      <c r="G675" s="1430"/>
      <c r="H675" s="1431"/>
      <c r="I675" s="1429"/>
      <c r="J675" s="1430"/>
      <c r="K675" s="1431"/>
      <c r="L675" s="311">
        <f t="shared" si="152"/>
        <v>0</v>
      </c>
      <c r="M675" s="12" t="str">
        <f t="shared" si="140"/>
        <v/>
      </c>
      <c r="N675" s="13"/>
    </row>
    <row r="676" spans="1:14" ht="36" customHeight="1">
      <c r="A676" s="22">
        <v>220</v>
      </c>
      <c r="B676" s="273">
        <v>2800</v>
      </c>
      <c r="C676" s="1790" t="s">
        <v>1690</v>
      </c>
      <c r="D676" s="1791"/>
      <c r="E676" s="311">
        <f t="shared" si="151"/>
        <v>0</v>
      </c>
      <c r="F676" s="1429"/>
      <c r="G676" s="1430"/>
      <c r="H676" s="1431"/>
      <c r="I676" s="1429"/>
      <c r="J676" s="1430"/>
      <c r="K676" s="1431"/>
      <c r="L676" s="311">
        <f t="shared" si="152"/>
        <v>0</v>
      </c>
      <c r="M676" s="12" t="str">
        <f t="shared" si="140"/>
        <v/>
      </c>
      <c r="N676" s="13"/>
    </row>
    <row r="677" spans="1:14">
      <c r="A677" s="23">
        <v>225</v>
      </c>
      <c r="B677" s="273">
        <v>2900</v>
      </c>
      <c r="C677" s="1784" t="s">
        <v>229</v>
      </c>
      <c r="D677" s="1785"/>
      <c r="E677" s="311">
        <f>SUM(E678:E685)</f>
        <v>0</v>
      </c>
      <c r="F677" s="275">
        <f>SUM(F678:F685)</f>
        <v>0</v>
      </c>
      <c r="G677" s="275">
        <f t="shared" ref="G677:L677" si="153">SUM(G678:G685)</f>
        <v>0</v>
      </c>
      <c r="H677" s="275">
        <f t="shared" si="153"/>
        <v>0</v>
      </c>
      <c r="I677" s="275">
        <f t="shared" si="153"/>
        <v>0</v>
      </c>
      <c r="J677" s="275">
        <f t="shared" si="153"/>
        <v>0</v>
      </c>
      <c r="K677" s="275">
        <f t="shared" si="153"/>
        <v>0</v>
      </c>
      <c r="L677" s="275">
        <f t="shared" si="153"/>
        <v>0</v>
      </c>
      <c r="M677" s="12" t="str">
        <f t="shared" si="140"/>
        <v/>
      </c>
      <c r="N677" s="13"/>
    </row>
    <row r="678" spans="1:14">
      <c r="A678" s="23">
        <v>230</v>
      </c>
      <c r="B678" s="347"/>
      <c r="C678" s="280">
        <v>2910</v>
      </c>
      <c r="D678" s="348" t="s">
        <v>2024</v>
      </c>
      <c r="E678" s="282">
        <f>F678+G678+H678</f>
        <v>0</v>
      </c>
      <c r="F678" s="152"/>
      <c r="G678" s="153"/>
      <c r="H678" s="1422"/>
      <c r="I678" s="152"/>
      <c r="J678" s="153"/>
      <c r="K678" s="1422"/>
      <c r="L678" s="282">
        <f>I678+J678+K678</f>
        <v>0</v>
      </c>
      <c r="M678" s="12" t="str">
        <f t="shared" si="140"/>
        <v/>
      </c>
      <c r="N678" s="13"/>
    </row>
    <row r="679" spans="1:14">
      <c r="A679" s="23">
        <v>245</v>
      </c>
      <c r="B679" s="347"/>
      <c r="C679" s="280">
        <v>2920</v>
      </c>
      <c r="D679" s="348" t="s">
        <v>230</v>
      </c>
      <c r="E679" s="282">
        <f t="shared" ref="E679:E685" si="154">F679+G679+H679</f>
        <v>0</v>
      </c>
      <c r="F679" s="152"/>
      <c r="G679" s="153"/>
      <c r="H679" s="1422"/>
      <c r="I679" s="152"/>
      <c r="J679" s="153"/>
      <c r="K679" s="1422"/>
      <c r="L679" s="282">
        <f t="shared" ref="L679:L685" si="155">I679+J679+K679</f>
        <v>0</v>
      </c>
      <c r="M679" s="12" t="str">
        <f t="shared" si="140"/>
        <v/>
      </c>
      <c r="N679" s="13"/>
    </row>
    <row r="680" spans="1:14" ht="31.5">
      <c r="A680" s="22">
        <v>220</v>
      </c>
      <c r="B680" s="347"/>
      <c r="C680" s="325">
        <v>2969</v>
      </c>
      <c r="D680" s="349" t="s">
        <v>231</v>
      </c>
      <c r="E680" s="327">
        <f t="shared" si="154"/>
        <v>0</v>
      </c>
      <c r="F680" s="450"/>
      <c r="G680" s="451"/>
      <c r="H680" s="1432"/>
      <c r="I680" s="450"/>
      <c r="J680" s="451"/>
      <c r="K680" s="1432"/>
      <c r="L680" s="327">
        <f t="shared" si="155"/>
        <v>0</v>
      </c>
      <c r="M680" s="12" t="str">
        <f t="shared" si="140"/>
        <v/>
      </c>
      <c r="N680" s="13"/>
    </row>
    <row r="681" spans="1:14" ht="31.5">
      <c r="A681" s="23">
        <v>225</v>
      </c>
      <c r="B681" s="347"/>
      <c r="C681" s="350">
        <v>2970</v>
      </c>
      <c r="D681" s="351" t="s">
        <v>232</v>
      </c>
      <c r="E681" s="352">
        <f t="shared" si="154"/>
        <v>0</v>
      </c>
      <c r="F681" s="638"/>
      <c r="G681" s="639"/>
      <c r="H681" s="1433"/>
      <c r="I681" s="638"/>
      <c r="J681" s="639"/>
      <c r="K681" s="1433"/>
      <c r="L681" s="352">
        <f t="shared" si="155"/>
        <v>0</v>
      </c>
      <c r="M681" s="12" t="str">
        <f t="shared" si="140"/>
        <v/>
      </c>
      <c r="N681" s="13"/>
    </row>
    <row r="682" spans="1:14">
      <c r="A682" s="23">
        <v>230</v>
      </c>
      <c r="B682" s="347"/>
      <c r="C682" s="334">
        <v>2989</v>
      </c>
      <c r="D682" s="356" t="s">
        <v>233</v>
      </c>
      <c r="E682" s="336">
        <f t="shared" si="154"/>
        <v>0</v>
      </c>
      <c r="F682" s="602"/>
      <c r="G682" s="603"/>
      <c r="H682" s="1434"/>
      <c r="I682" s="602"/>
      <c r="J682" s="603"/>
      <c r="K682" s="1434"/>
      <c r="L682" s="336">
        <f t="shared" si="155"/>
        <v>0</v>
      </c>
      <c r="M682" s="12" t="str">
        <f t="shared" si="140"/>
        <v/>
      </c>
      <c r="N682" s="13"/>
    </row>
    <row r="683" spans="1:14">
      <c r="A683" s="23">
        <v>235</v>
      </c>
      <c r="B683" s="293"/>
      <c r="C683" s="319">
        <v>2990</v>
      </c>
      <c r="D683" s="357" t="s">
        <v>2056</v>
      </c>
      <c r="E683" s="321">
        <f>F683+G683+H683</f>
        <v>0</v>
      </c>
      <c r="F683" s="455"/>
      <c r="G683" s="456"/>
      <c r="H683" s="1435"/>
      <c r="I683" s="455"/>
      <c r="J683" s="456"/>
      <c r="K683" s="1435"/>
      <c r="L683" s="321">
        <f>I683+J683+K683</f>
        <v>0</v>
      </c>
      <c r="M683" s="12" t="str">
        <f t="shared" si="140"/>
        <v/>
      </c>
      <c r="N683" s="13"/>
    </row>
    <row r="684" spans="1:14">
      <c r="A684" s="23">
        <v>240</v>
      </c>
      <c r="B684" s="293"/>
      <c r="C684" s="319">
        <v>2991</v>
      </c>
      <c r="D684" s="357" t="s">
        <v>234</v>
      </c>
      <c r="E684" s="321">
        <f t="shared" si="154"/>
        <v>0</v>
      </c>
      <c r="F684" s="455"/>
      <c r="G684" s="456"/>
      <c r="H684" s="1435"/>
      <c r="I684" s="455"/>
      <c r="J684" s="456"/>
      <c r="K684" s="1435"/>
      <c r="L684" s="321">
        <f t="shared" si="155"/>
        <v>0</v>
      </c>
      <c r="M684" s="12" t="str">
        <f t="shared" si="140"/>
        <v/>
      </c>
      <c r="N684" s="13"/>
    </row>
    <row r="685" spans="1:14">
      <c r="A685" s="23">
        <v>245</v>
      </c>
      <c r="B685" s="293"/>
      <c r="C685" s="286">
        <v>2992</v>
      </c>
      <c r="D685" s="358" t="s">
        <v>235</v>
      </c>
      <c r="E685" s="288">
        <f t="shared" si="154"/>
        <v>0</v>
      </c>
      <c r="F685" s="173"/>
      <c r="G685" s="174"/>
      <c r="H685" s="1428"/>
      <c r="I685" s="173"/>
      <c r="J685" s="174"/>
      <c r="K685" s="1428"/>
      <c r="L685" s="288">
        <f t="shared" si="155"/>
        <v>0</v>
      </c>
      <c r="M685" s="12" t="str">
        <f t="shared" si="140"/>
        <v/>
      </c>
      <c r="N685" s="13"/>
    </row>
    <row r="686" spans="1:14">
      <c r="A686" s="22">
        <v>250</v>
      </c>
      <c r="B686" s="273">
        <v>3300</v>
      </c>
      <c r="C686" s="359" t="s">
        <v>236</v>
      </c>
      <c r="D686" s="1670"/>
      <c r="E686" s="311">
        <f t="shared" ref="E686:L686" si="156">SUM(E687:E692)</f>
        <v>0</v>
      </c>
      <c r="F686" s="275">
        <f t="shared" si="156"/>
        <v>0</v>
      </c>
      <c r="G686" s="276">
        <f t="shared" si="156"/>
        <v>0</v>
      </c>
      <c r="H686" s="277">
        <f>SUM(H687:H692)</f>
        <v>0</v>
      </c>
      <c r="I686" s="275">
        <f t="shared" si="156"/>
        <v>0</v>
      </c>
      <c r="J686" s="276">
        <f t="shared" si="156"/>
        <v>0</v>
      </c>
      <c r="K686" s="277">
        <f t="shared" si="156"/>
        <v>0</v>
      </c>
      <c r="L686" s="311">
        <f t="shared" si="156"/>
        <v>0</v>
      </c>
      <c r="M686" s="12" t="str">
        <f t="shared" si="140"/>
        <v/>
      </c>
      <c r="N686" s="13"/>
    </row>
    <row r="687" spans="1:14">
      <c r="A687" s="23">
        <v>255</v>
      </c>
      <c r="B687" s="292"/>
      <c r="C687" s="280">
        <v>3301</v>
      </c>
      <c r="D687" s="360" t="s">
        <v>237</v>
      </c>
      <c r="E687" s="282">
        <f t="shared" ref="E687:E695" si="157">F687+G687+H687</f>
        <v>0</v>
      </c>
      <c r="F687" s="488">
        <v>0</v>
      </c>
      <c r="G687" s="489">
        <v>0</v>
      </c>
      <c r="H687" s="154">
        <v>0</v>
      </c>
      <c r="I687" s="488">
        <v>0</v>
      </c>
      <c r="J687" s="489">
        <v>0</v>
      </c>
      <c r="K687" s="154">
        <v>0</v>
      </c>
      <c r="L687" s="282">
        <f t="shared" ref="L687:L695" si="158">I687+J687+K687</f>
        <v>0</v>
      </c>
      <c r="M687" s="12" t="str">
        <f t="shared" si="140"/>
        <v/>
      </c>
      <c r="N687" s="13"/>
    </row>
    <row r="688" spans="1:14">
      <c r="A688" s="23">
        <v>265</v>
      </c>
      <c r="B688" s="292"/>
      <c r="C688" s="294">
        <v>3302</v>
      </c>
      <c r="D688" s="361" t="s">
        <v>734</v>
      </c>
      <c r="E688" s="296">
        <f t="shared" si="157"/>
        <v>0</v>
      </c>
      <c r="F688" s="490">
        <v>0</v>
      </c>
      <c r="G688" s="491">
        <v>0</v>
      </c>
      <c r="H688" s="160">
        <v>0</v>
      </c>
      <c r="I688" s="490">
        <v>0</v>
      </c>
      <c r="J688" s="491">
        <v>0</v>
      </c>
      <c r="K688" s="160">
        <v>0</v>
      </c>
      <c r="L688" s="296">
        <f t="shared" si="158"/>
        <v>0</v>
      </c>
      <c r="M688" s="12" t="str">
        <f t="shared" si="140"/>
        <v/>
      </c>
      <c r="N688" s="13"/>
    </row>
    <row r="689" spans="1:14">
      <c r="A689" s="22">
        <v>270</v>
      </c>
      <c r="B689" s="292"/>
      <c r="C689" s="294">
        <v>3303</v>
      </c>
      <c r="D689" s="361" t="s">
        <v>238</v>
      </c>
      <c r="E689" s="296">
        <f t="shared" si="157"/>
        <v>0</v>
      </c>
      <c r="F689" s="490">
        <v>0</v>
      </c>
      <c r="G689" s="491">
        <v>0</v>
      </c>
      <c r="H689" s="160">
        <v>0</v>
      </c>
      <c r="I689" s="490">
        <v>0</v>
      </c>
      <c r="J689" s="491">
        <v>0</v>
      </c>
      <c r="K689" s="160">
        <v>0</v>
      </c>
      <c r="L689" s="296">
        <f t="shared" si="158"/>
        <v>0</v>
      </c>
      <c r="M689" s="12" t="str">
        <f t="shared" si="140"/>
        <v/>
      </c>
      <c r="N689" s="13"/>
    </row>
    <row r="690" spans="1:14">
      <c r="A690" s="22">
        <v>290</v>
      </c>
      <c r="B690" s="292"/>
      <c r="C690" s="294">
        <v>3304</v>
      </c>
      <c r="D690" s="361" t="s">
        <v>239</v>
      </c>
      <c r="E690" s="296">
        <f t="shared" si="157"/>
        <v>0</v>
      </c>
      <c r="F690" s="490">
        <v>0</v>
      </c>
      <c r="G690" s="491">
        <v>0</v>
      </c>
      <c r="H690" s="160">
        <v>0</v>
      </c>
      <c r="I690" s="490">
        <v>0</v>
      </c>
      <c r="J690" s="491">
        <v>0</v>
      </c>
      <c r="K690" s="160">
        <v>0</v>
      </c>
      <c r="L690" s="296">
        <f t="shared" si="158"/>
        <v>0</v>
      </c>
      <c r="M690" s="12" t="str">
        <f t="shared" si="140"/>
        <v/>
      </c>
      <c r="N690" s="13"/>
    </row>
    <row r="691" spans="1:14">
      <c r="A691" s="39">
        <v>320</v>
      </c>
      <c r="B691" s="292"/>
      <c r="C691" s="294">
        <v>3305</v>
      </c>
      <c r="D691" s="361" t="s">
        <v>240</v>
      </c>
      <c r="E691" s="296">
        <f t="shared" si="157"/>
        <v>0</v>
      </c>
      <c r="F691" s="490">
        <v>0</v>
      </c>
      <c r="G691" s="491">
        <v>0</v>
      </c>
      <c r="H691" s="160">
        <v>0</v>
      </c>
      <c r="I691" s="490">
        <v>0</v>
      </c>
      <c r="J691" s="491">
        <v>0</v>
      </c>
      <c r="K691" s="160">
        <v>0</v>
      </c>
      <c r="L691" s="296">
        <f t="shared" si="158"/>
        <v>0</v>
      </c>
      <c r="M691" s="12" t="str">
        <f t="shared" si="140"/>
        <v/>
      </c>
      <c r="N691" s="13"/>
    </row>
    <row r="692" spans="1:14" ht="31.5">
      <c r="A692" s="22">
        <v>330</v>
      </c>
      <c r="B692" s="292"/>
      <c r="C692" s="286">
        <v>3306</v>
      </c>
      <c r="D692" s="362" t="s">
        <v>1687</v>
      </c>
      <c r="E692" s="288">
        <f t="shared" si="157"/>
        <v>0</v>
      </c>
      <c r="F692" s="492">
        <v>0</v>
      </c>
      <c r="G692" s="493">
        <v>0</v>
      </c>
      <c r="H692" s="175">
        <v>0</v>
      </c>
      <c r="I692" s="492">
        <v>0</v>
      </c>
      <c r="J692" s="493">
        <v>0</v>
      </c>
      <c r="K692" s="175">
        <v>0</v>
      </c>
      <c r="L692" s="288">
        <f t="shared" si="158"/>
        <v>0</v>
      </c>
      <c r="M692" s="12" t="str">
        <f t="shared" si="140"/>
        <v/>
      </c>
      <c r="N692" s="13"/>
    </row>
    <row r="693" spans="1:14">
      <c r="A693" s="22">
        <v>350</v>
      </c>
      <c r="B693" s="273">
        <v>3900</v>
      </c>
      <c r="C693" s="1784" t="s">
        <v>241</v>
      </c>
      <c r="D693" s="1785"/>
      <c r="E693" s="311">
        <f t="shared" si="157"/>
        <v>0</v>
      </c>
      <c r="F693" s="1478">
        <v>0</v>
      </c>
      <c r="G693" s="1479">
        <v>0</v>
      </c>
      <c r="H693" s="1480">
        <v>0</v>
      </c>
      <c r="I693" s="1478">
        <v>0</v>
      </c>
      <c r="J693" s="1479">
        <v>0</v>
      </c>
      <c r="K693" s="1480">
        <v>0</v>
      </c>
      <c r="L693" s="311">
        <f t="shared" si="158"/>
        <v>0</v>
      </c>
      <c r="M693" s="12" t="str">
        <f t="shared" ref="M693:M739" si="159">(IF($E693&lt;&gt;0,$M$2,IF($L693&lt;&gt;0,$M$2,"")))</f>
        <v/>
      </c>
      <c r="N693" s="13"/>
    </row>
    <row r="694" spans="1:14">
      <c r="A694" s="23">
        <v>355</v>
      </c>
      <c r="B694" s="273">
        <v>4000</v>
      </c>
      <c r="C694" s="1784" t="s">
        <v>242</v>
      </c>
      <c r="D694" s="1785"/>
      <c r="E694" s="311">
        <f t="shared" si="157"/>
        <v>0</v>
      </c>
      <c r="F694" s="1429"/>
      <c r="G694" s="1430"/>
      <c r="H694" s="1431"/>
      <c r="I694" s="1429"/>
      <c r="J694" s="1430"/>
      <c r="K694" s="1431"/>
      <c r="L694" s="311">
        <f t="shared" si="158"/>
        <v>0</v>
      </c>
      <c r="M694" s="12" t="str">
        <f t="shared" si="159"/>
        <v/>
      </c>
      <c r="N694" s="13"/>
    </row>
    <row r="695" spans="1:14">
      <c r="A695" s="23">
        <v>355</v>
      </c>
      <c r="B695" s="273">
        <v>4100</v>
      </c>
      <c r="C695" s="1784" t="s">
        <v>243</v>
      </c>
      <c r="D695" s="1785"/>
      <c r="E695" s="311">
        <f t="shared" si="157"/>
        <v>0</v>
      </c>
      <c r="F695" s="1429"/>
      <c r="G695" s="1430"/>
      <c r="H695" s="1431"/>
      <c r="I695" s="1429"/>
      <c r="J695" s="1430"/>
      <c r="K695" s="1431"/>
      <c r="L695" s="311">
        <f t="shared" si="158"/>
        <v>0</v>
      </c>
      <c r="M695" s="12" t="str">
        <f t="shared" si="159"/>
        <v/>
      </c>
      <c r="N695" s="13"/>
    </row>
    <row r="696" spans="1:14">
      <c r="A696" s="23">
        <v>375</v>
      </c>
      <c r="B696" s="273">
        <v>4200</v>
      </c>
      <c r="C696" s="1784" t="s">
        <v>244</v>
      </c>
      <c r="D696" s="1785"/>
      <c r="E696" s="311">
        <f t="shared" ref="E696:L696" si="160">SUM(E697:E702)</f>
        <v>0</v>
      </c>
      <c r="F696" s="275">
        <f t="shared" si="160"/>
        <v>0</v>
      </c>
      <c r="G696" s="276">
        <f t="shared" si="160"/>
        <v>0</v>
      </c>
      <c r="H696" s="277">
        <f>SUM(H697:H702)</f>
        <v>0</v>
      </c>
      <c r="I696" s="275">
        <f t="shared" si="160"/>
        <v>0</v>
      </c>
      <c r="J696" s="276">
        <f t="shared" si="160"/>
        <v>0</v>
      </c>
      <c r="K696" s="277">
        <f t="shared" si="160"/>
        <v>0</v>
      </c>
      <c r="L696" s="311">
        <f t="shared" si="160"/>
        <v>0</v>
      </c>
      <c r="M696" s="12" t="str">
        <f t="shared" si="159"/>
        <v/>
      </c>
      <c r="N696" s="13"/>
    </row>
    <row r="697" spans="1:14">
      <c r="A697" s="23">
        <v>380</v>
      </c>
      <c r="B697" s="363"/>
      <c r="C697" s="280">
        <v>4201</v>
      </c>
      <c r="D697" s="281" t="s">
        <v>245</v>
      </c>
      <c r="E697" s="282">
        <f t="shared" ref="E697:E702" si="161">F697+G697+H697</f>
        <v>0</v>
      </c>
      <c r="F697" s="152"/>
      <c r="G697" s="153"/>
      <c r="H697" s="1422"/>
      <c r="I697" s="152"/>
      <c r="J697" s="153"/>
      <c r="K697" s="1422"/>
      <c r="L697" s="282">
        <f t="shared" ref="L697:L702" si="162">I697+J697+K697</f>
        <v>0</v>
      </c>
      <c r="M697" s="12" t="str">
        <f t="shared" si="159"/>
        <v/>
      </c>
      <c r="N697" s="13"/>
    </row>
    <row r="698" spans="1:14">
      <c r="A698" s="23">
        <v>385</v>
      </c>
      <c r="B698" s="363"/>
      <c r="C698" s="294">
        <v>4202</v>
      </c>
      <c r="D698" s="364" t="s">
        <v>246</v>
      </c>
      <c r="E698" s="296">
        <f t="shared" si="161"/>
        <v>0</v>
      </c>
      <c r="F698" s="158"/>
      <c r="G698" s="159"/>
      <c r="H698" s="1427"/>
      <c r="I698" s="158"/>
      <c r="J698" s="159"/>
      <c r="K698" s="1427"/>
      <c r="L698" s="296">
        <f t="shared" si="162"/>
        <v>0</v>
      </c>
      <c r="M698" s="12" t="str">
        <f t="shared" si="159"/>
        <v/>
      </c>
      <c r="N698" s="13"/>
    </row>
    <row r="699" spans="1:14">
      <c r="A699" s="23">
        <v>390</v>
      </c>
      <c r="B699" s="363"/>
      <c r="C699" s="294">
        <v>4214</v>
      </c>
      <c r="D699" s="364" t="s">
        <v>247</v>
      </c>
      <c r="E699" s="296">
        <f t="shared" si="161"/>
        <v>0</v>
      </c>
      <c r="F699" s="158"/>
      <c r="G699" s="159"/>
      <c r="H699" s="1427"/>
      <c r="I699" s="158"/>
      <c r="J699" s="159"/>
      <c r="K699" s="1427"/>
      <c r="L699" s="296">
        <f t="shared" si="162"/>
        <v>0</v>
      </c>
      <c r="M699" s="12" t="str">
        <f t="shared" si="159"/>
        <v/>
      </c>
      <c r="N699" s="13"/>
    </row>
    <row r="700" spans="1:14">
      <c r="A700" s="23">
        <v>390</v>
      </c>
      <c r="B700" s="363"/>
      <c r="C700" s="294">
        <v>4217</v>
      </c>
      <c r="D700" s="364" t="s">
        <v>248</v>
      </c>
      <c r="E700" s="296">
        <f t="shared" si="161"/>
        <v>0</v>
      </c>
      <c r="F700" s="158"/>
      <c r="G700" s="159"/>
      <c r="H700" s="1427"/>
      <c r="I700" s="158"/>
      <c r="J700" s="159"/>
      <c r="K700" s="1427"/>
      <c r="L700" s="296">
        <f t="shared" si="162"/>
        <v>0</v>
      </c>
      <c r="M700" s="12" t="str">
        <f t="shared" si="159"/>
        <v/>
      </c>
      <c r="N700" s="13"/>
    </row>
    <row r="701" spans="1:14">
      <c r="A701" s="23">
        <v>395</v>
      </c>
      <c r="B701" s="363"/>
      <c r="C701" s="294">
        <v>4218</v>
      </c>
      <c r="D701" s="295" t="s">
        <v>249</v>
      </c>
      <c r="E701" s="296">
        <f t="shared" si="161"/>
        <v>0</v>
      </c>
      <c r="F701" s="158"/>
      <c r="G701" s="159"/>
      <c r="H701" s="1427"/>
      <c r="I701" s="158"/>
      <c r="J701" s="159"/>
      <c r="K701" s="1427"/>
      <c r="L701" s="296">
        <f t="shared" si="162"/>
        <v>0</v>
      </c>
      <c r="M701" s="12" t="str">
        <f t="shared" si="159"/>
        <v/>
      </c>
      <c r="N701" s="13"/>
    </row>
    <row r="702" spans="1:14">
      <c r="A702" s="18">
        <v>397</v>
      </c>
      <c r="B702" s="363"/>
      <c r="C702" s="286">
        <v>4219</v>
      </c>
      <c r="D702" s="344" t="s">
        <v>250</v>
      </c>
      <c r="E702" s="288">
        <f t="shared" si="161"/>
        <v>0</v>
      </c>
      <c r="F702" s="173"/>
      <c r="G702" s="174"/>
      <c r="H702" s="1428"/>
      <c r="I702" s="173"/>
      <c r="J702" s="174"/>
      <c r="K702" s="1428"/>
      <c r="L702" s="288">
        <f t="shared" si="162"/>
        <v>0</v>
      </c>
      <c r="M702" s="12" t="str">
        <f t="shared" si="159"/>
        <v/>
      </c>
      <c r="N702" s="13"/>
    </row>
    <row r="703" spans="1:14">
      <c r="A703" s="14">
        <v>398</v>
      </c>
      <c r="B703" s="273">
        <v>4300</v>
      </c>
      <c r="C703" s="1784" t="s">
        <v>1691</v>
      </c>
      <c r="D703" s="1785"/>
      <c r="E703" s="311">
        <f t="shared" ref="E703:L703" si="163">SUM(E704:E706)</f>
        <v>0</v>
      </c>
      <c r="F703" s="275">
        <f t="shared" si="163"/>
        <v>0</v>
      </c>
      <c r="G703" s="276">
        <f t="shared" si="163"/>
        <v>0</v>
      </c>
      <c r="H703" s="277">
        <f>SUM(H704:H706)</f>
        <v>0</v>
      </c>
      <c r="I703" s="275">
        <f t="shared" si="163"/>
        <v>0</v>
      </c>
      <c r="J703" s="276">
        <f t="shared" si="163"/>
        <v>0</v>
      </c>
      <c r="K703" s="277">
        <f t="shared" si="163"/>
        <v>0</v>
      </c>
      <c r="L703" s="311">
        <f t="shared" si="163"/>
        <v>0</v>
      </c>
      <c r="M703" s="12" t="str">
        <f t="shared" si="159"/>
        <v/>
      </c>
      <c r="N703" s="13"/>
    </row>
    <row r="704" spans="1:14">
      <c r="A704" s="14">
        <v>399</v>
      </c>
      <c r="B704" s="363"/>
      <c r="C704" s="280">
        <v>4301</v>
      </c>
      <c r="D704" s="312" t="s">
        <v>251</v>
      </c>
      <c r="E704" s="282">
        <f t="shared" ref="E704:E709" si="164">F704+G704+H704</f>
        <v>0</v>
      </c>
      <c r="F704" s="152"/>
      <c r="G704" s="153"/>
      <c r="H704" s="1422"/>
      <c r="I704" s="152"/>
      <c r="J704" s="153"/>
      <c r="K704" s="1422"/>
      <c r="L704" s="282">
        <f t="shared" ref="L704:L709" si="165">I704+J704+K704</f>
        <v>0</v>
      </c>
      <c r="M704" s="12" t="str">
        <f t="shared" si="159"/>
        <v/>
      </c>
      <c r="N704" s="13"/>
    </row>
    <row r="705" spans="1:14">
      <c r="A705" s="14">
        <v>400</v>
      </c>
      <c r="B705" s="363"/>
      <c r="C705" s="294">
        <v>4302</v>
      </c>
      <c r="D705" s="364" t="s">
        <v>252</v>
      </c>
      <c r="E705" s="296">
        <f t="shared" si="164"/>
        <v>0</v>
      </c>
      <c r="F705" s="158"/>
      <c r="G705" s="159"/>
      <c r="H705" s="1427"/>
      <c r="I705" s="158"/>
      <c r="J705" s="159"/>
      <c r="K705" s="1427"/>
      <c r="L705" s="296">
        <f t="shared" si="165"/>
        <v>0</v>
      </c>
      <c r="M705" s="12" t="str">
        <f t="shared" si="159"/>
        <v/>
      </c>
      <c r="N705" s="13"/>
    </row>
    <row r="706" spans="1:14">
      <c r="A706" s="14">
        <v>401</v>
      </c>
      <c r="B706" s="363"/>
      <c r="C706" s="286">
        <v>4309</v>
      </c>
      <c r="D706" s="302" t="s">
        <v>253</v>
      </c>
      <c r="E706" s="288">
        <f t="shared" si="164"/>
        <v>0</v>
      </c>
      <c r="F706" s="173"/>
      <c r="G706" s="174"/>
      <c r="H706" s="1428"/>
      <c r="I706" s="173"/>
      <c r="J706" s="174"/>
      <c r="K706" s="1428"/>
      <c r="L706" s="288">
        <f t="shared" si="165"/>
        <v>0</v>
      </c>
      <c r="M706" s="12" t="str">
        <f t="shared" si="159"/>
        <v/>
      </c>
      <c r="N706" s="13"/>
    </row>
    <row r="707" spans="1:14">
      <c r="A707" s="14">
        <v>402</v>
      </c>
      <c r="B707" s="273">
        <v>4400</v>
      </c>
      <c r="C707" s="1784" t="s">
        <v>1688</v>
      </c>
      <c r="D707" s="1785"/>
      <c r="E707" s="311">
        <f t="shared" si="164"/>
        <v>0</v>
      </c>
      <c r="F707" s="1429"/>
      <c r="G707" s="1430"/>
      <c r="H707" s="1431"/>
      <c r="I707" s="1429"/>
      <c r="J707" s="1430"/>
      <c r="K707" s="1431"/>
      <c r="L707" s="311">
        <f t="shared" si="165"/>
        <v>0</v>
      </c>
      <c r="M707" s="12" t="str">
        <f t="shared" si="159"/>
        <v/>
      </c>
      <c r="N707" s="13"/>
    </row>
    <row r="708" spans="1:14">
      <c r="A708" s="40">
        <v>404</v>
      </c>
      <c r="B708" s="273">
        <v>4500</v>
      </c>
      <c r="C708" s="1784" t="s">
        <v>1689</v>
      </c>
      <c r="D708" s="1785"/>
      <c r="E708" s="311">
        <f t="shared" si="164"/>
        <v>0</v>
      </c>
      <c r="F708" s="1429"/>
      <c r="G708" s="1430"/>
      <c r="H708" s="1431"/>
      <c r="I708" s="1429"/>
      <c r="J708" s="1430"/>
      <c r="K708" s="1431"/>
      <c r="L708" s="311">
        <f t="shared" si="165"/>
        <v>0</v>
      </c>
      <c r="M708" s="12" t="str">
        <f t="shared" si="159"/>
        <v/>
      </c>
      <c r="N708" s="13"/>
    </row>
    <row r="709" spans="1:14">
      <c r="A709" s="40">
        <v>404</v>
      </c>
      <c r="B709" s="273">
        <v>4600</v>
      </c>
      <c r="C709" s="1790" t="s">
        <v>254</v>
      </c>
      <c r="D709" s="1791"/>
      <c r="E709" s="311">
        <f t="shared" si="164"/>
        <v>0</v>
      </c>
      <c r="F709" s="1429"/>
      <c r="G709" s="1430"/>
      <c r="H709" s="1431"/>
      <c r="I709" s="1429"/>
      <c r="J709" s="1430"/>
      <c r="K709" s="1431"/>
      <c r="L709" s="311">
        <f t="shared" si="165"/>
        <v>0</v>
      </c>
      <c r="M709" s="12" t="str">
        <f t="shared" si="159"/>
        <v/>
      </c>
      <c r="N709" s="13"/>
    </row>
    <row r="710" spans="1:14">
      <c r="A710" s="22">
        <v>440</v>
      </c>
      <c r="B710" s="273">
        <v>4900</v>
      </c>
      <c r="C710" s="1784" t="s">
        <v>280</v>
      </c>
      <c r="D710" s="1785"/>
      <c r="E710" s="311">
        <f t="shared" ref="E710:L710" si="166">+E711+E712</f>
        <v>0</v>
      </c>
      <c r="F710" s="275">
        <f t="shared" si="166"/>
        <v>0</v>
      </c>
      <c r="G710" s="276">
        <f t="shared" si="166"/>
        <v>0</v>
      </c>
      <c r="H710" s="277">
        <f>+H711+H712</f>
        <v>0</v>
      </c>
      <c r="I710" s="275">
        <f t="shared" si="166"/>
        <v>0</v>
      </c>
      <c r="J710" s="276">
        <f t="shared" si="166"/>
        <v>0</v>
      </c>
      <c r="K710" s="277">
        <f t="shared" si="166"/>
        <v>0</v>
      </c>
      <c r="L710" s="311">
        <f t="shared" si="166"/>
        <v>0</v>
      </c>
      <c r="M710" s="12" t="str">
        <f t="shared" si="159"/>
        <v/>
      </c>
      <c r="N710" s="13"/>
    </row>
    <row r="711" spans="1:14">
      <c r="A711" s="22">
        <v>450</v>
      </c>
      <c r="B711" s="363"/>
      <c r="C711" s="280">
        <v>4901</v>
      </c>
      <c r="D711" s="365" t="s">
        <v>281</v>
      </c>
      <c r="E711" s="282">
        <f>F711+G711+H711</f>
        <v>0</v>
      </c>
      <c r="F711" s="152"/>
      <c r="G711" s="153"/>
      <c r="H711" s="1422"/>
      <c r="I711" s="152"/>
      <c r="J711" s="153"/>
      <c r="K711" s="1422"/>
      <c r="L711" s="282">
        <f>I711+J711+K711</f>
        <v>0</v>
      </c>
      <c r="M711" s="12" t="str">
        <f t="shared" si="159"/>
        <v/>
      </c>
      <c r="N711" s="13"/>
    </row>
    <row r="712" spans="1:14">
      <c r="A712" s="22">
        <v>495</v>
      </c>
      <c r="B712" s="363"/>
      <c r="C712" s="286">
        <v>4902</v>
      </c>
      <c r="D712" s="302" t="s">
        <v>282</v>
      </c>
      <c r="E712" s="288">
        <f>F712+G712+H712</f>
        <v>0</v>
      </c>
      <c r="F712" s="173"/>
      <c r="G712" s="174"/>
      <c r="H712" s="1428"/>
      <c r="I712" s="173"/>
      <c r="J712" s="174"/>
      <c r="K712" s="1428"/>
      <c r="L712" s="288">
        <f>I712+J712+K712</f>
        <v>0</v>
      </c>
      <c r="M712" s="12" t="str">
        <f t="shared" si="159"/>
        <v/>
      </c>
      <c r="N712" s="13"/>
    </row>
    <row r="713" spans="1:14">
      <c r="A713" s="23">
        <v>500</v>
      </c>
      <c r="B713" s="366">
        <v>5100</v>
      </c>
      <c r="C713" s="1788" t="s">
        <v>255</v>
      </c>
      <c r="D713" s="1789"/>
      <c r="E713" s="311">
        <f>F713+G713+H713</f>
        <v>0</v>
      </c>
      <c r="F713" s="1429"/>
      <c r="G713" s="1430"/>
      <c r="H713" s="1431"/>
      <c r="I713" s="1429"/>
      <c r="J713" s="1430"/>
      <c r="K713" s="1431"/>
      <c r="L713" s="311">
        <f>I713+J713+K713</f>
        <v>0</v>
      </c>
      <c r="M713" s="12" t="str">
        <f t="shared" si="159"/>
        <v/>
      </c>
      <c r="N713" s="13"/>
    </row>
    <row r="714" spans="1:14">
      <c r="A714" s="23">
        <v>505</v>
      </c>
      <c r="B714" s="366">
        <v>5200</v>
      </c>
      <c r="C714" s="1788" t="s">
        <v>256</v>
      </c>
      <c r="D714" s="1789"/>
      <c r="E714" s="311">
        <f t="shared" ref="E714:L714" si="167">SUM(E715:E721)</f>
        <v>0</v>
      </c>
      <c r="F714" s="275">
        <f t="shared" si="167"/>
        <v>0</v>
      </c>
      <c r="G714" s="276">
        <f t="shared" si="167"/>
        <v>0</v>
      </c>
      <c r="H714" s="277">
        <f>SUM(H715:H721)</f>
        <v>0</v>
      </c>
      <c r="I714" s="275">
        <f t="shared" si="167"/>
        <v>0</v>
      </c>
      <c r="J714" s="276">
        <f t="shared" si="167"/>
        <v>0</v>
      </c>
      <c r="K714" s="277">
        <f t="shared" si="167"/>
        <v>0</v>
      </c>
      <c r="L714" s="311">
        <f t="shared" si="167"/>
        <v>0</v>
      </c>
      <c r="M714" s="12" t="str">
        <f t="shared" si="159"/>
        <v/>
      </c>
      <c r="N714" s="13"/>
    </row>
    <row r="715" spans="1:14">
      <c r="A715" s="23">
        <v>510</v>
      </c>
      <c r="B715" s="367"/>
      <c r="C715" s="368">
        <v>5201</v>
      </c>
      <c r="D715" s="369" t="s">
        <v>257</v>
      </c>
      <c r="E715" s="282">
        <f t="shared" ref="E715:E721" si="168">F715+G715+H715</f>
        <v>0</v>
      </c>
      <c r="F715" s="152"/>
      <c r="G715" s="153"/>
      <c r="H715" s="1422"/>
      <c r="I715" s="152"/>
      <c r="J715" s="153"/>
      <c r="K715" s="1422"/>
      <c r="L715" s="282">
        <f t="shared" ref="L715:L721" si="169">I715+J715+K715</f>
        <v>0</v>
      </c>
      <c r="M715" s="12" t="str">
        <f t="shared" si="159"/>
        <v/>
      </c>
      <c r="N715" s="13"/>
    </row>
    <row r="716" spans="1:14">
      <c r="A716" s="23">
        <v>515</v>
      </c>
      <c r="B716" s="367"/>
      <c r="C716" s="370">
        <v>5202</v>
      </c>
      <c r="D716" s="371" t="s">
        <v>258</v>
      </c>
      <c r="E716" s="296">
        <f t="shared" si="168"/>
        <v>0</v>
      </c>
      <c r="F716" s="158"/>
      <c r="G716" s="159"/>
      <c r="H716" s="1427"/>
      <c r="I716" s="158"/>
      <c r="J716" s="159"/>
      <c r="K716" s="1427"/>
      <c r="L716" s="296">
        <f t="shared" si="169"/>
        <v>0</v>
      </c>
      <c r="M716" s="12" t="str">
        <f t="shared" si="159"/>
        <v/>
      </c>
      <c r="N716" s="13"/>
    </row>
    <row r="717" spans="1:14">
      <c r="A717" s="23">
        <v>520</v>
      </c>
      <c r="B717" s="367"/>
      <c r="C717" s="370">
        <v>5203</v>
      </c>
      <c r="D717" s="371" t="s">
        <v>637</v>
      </c>
      <c r="E717" s="296">
        <f t="shared" si="168"/>
        <v>0</v>
      </c>
      <c r="F717" s="158"/>
      <c r="G717" s="159"/>
      <c r="H717" s="1427"/>
      <c r="I717" s="158"/>
      <c r="J717" s="159"/>
      <c r="K717" s="1427"/>
      <c r="L717" s="296">
        <f t="shared" si="169"/>
        <v>0</v>
      </c>
      <c r="M717" s="12" t="str">
        <f t="shared" si="159"/>
        <v/>
      </c>
      <c r="N717" s="13"/>
    </row>
    <row r="718" spans="1:14">
      <c r="A718" s="23">
        <v>525</v>
      </c>
      <c r="B718" s="367"/>
      <c r="C718" s="370">
        <v>5204</v>
      </c>
      <c r="D718" s="371" t="s">
        <v>638</v>
      </c>
      <c r="E718" s="296">
        <f t="shared" si="168"/>
        <v>0</v>
      </c>
      <c r="F718" s="158"/>
      <c r="G718" s="159"/>
      <c r="H718" s="1427"/>
      <c r="I718" s="158"/>
      <c r="J718" s="159"/>
      <c r="K718" s="1427"/>
      <c r="L718" s="296">
        <f t="shared" si="169"/>
        <v>0</v>
      </c>
      <c r="M718" s="12" t="str">
        <f t="shared" si="159"/>
        <v/>
      </c>
      <c r="N718" s="13"/>
    </row>
    <row r="719" spans="1:14">
      <c r="A719" s="22">
        <v>635</v>
      </c>
      <c r="B719" s="367"/>
      <c r="C719" s="370">
        <v>5205</v>
      </c>
      <c r="D719" s="371" t="s">
        <v>639</v>
      </c>
      <c r="E719" s="296">
        <f t="shared" si="168"/>
        <v>0</v>
      </c>
      <c r="F719" s="158"/>
      <c r="G719" s="159"/>
      <c r="H719" s="1427"/>
      <c r="I719" s="158"/>
      <c r="J719" s="159"/>
      <c r="K719" s="1427"/>
      <c r="L719" s="296">
        <f t="shared" si="169"/>
        <v>0</v>
      </c>
      <c r="M719" s="12" t="str">
        <f t="shared" si="159"/>
        <v/>
      </c>
      <c r="N719" s="13"/>
    </row>
    <row r="720" spans="1:14">
      <c r="A720" s="23">
        <v>640</v>
      </c>
      <c r="B720" s="367"/>
      <c r="C720" s="370">
        <v>5206</v>
      </c>
      <c r="D720" s="371" t="s">
        <v>640</v>
      </c>
      <c r="E720" s="296">
        <f t="shared" si="168"/>
        <v>0</v>
      </c>
      <c r="F720" s="158"/>
      <c r="G720" s="159"/>
      <c r="H720" s="1427"/>
      <c r="I720" s="158"/>
      <c r="J720" s="159"/>
      <c r="K720" s="1427"/>
      <c r="L720" s="296">
        <f t="shared" si="169"/>
        <v>0</v>
      </c>
      <c r="M720" s="12" t="str">
        <f t="shared" si="159"/>
        <v/>
      </c>
      <c r="N720" s="13"/>
    </row>
    <row r="721" spans="1:14">
      <c r="A721" s="23">
        <v>645</v>
      </c>
      <c r="B721" s="367"/>
      <c r="C721" s="372">
        <v>5219</v>
      </c>
      <c r="D721" s="373" t="s">
        <v>641</v>
      </c>
      <c r="E721" s="288">
        <f t="shared" si="168"/>
        <v>0</v>
      </c>
      <c r="F721" s="173"/>
      <c r="G721" s="174"/>
      <c r="H721" s="1428"/>
      <c r="I721" s="173"/>
      <c r="J721" s="174"/>
      <c r="K721" s="1428"/>
      <c r="L721" s="288">
        <f t="shared" si="169"/>
        <v>0</v>
      </c>
      <c r="M721" s="12" t="str">
        <f t="shared" si="159"/>
        <v/>
      </c>
      <c r="N721" s="13"/>
    </row>
    <row r="722" spans="1:14">
      <c r="A722" s="23">
        <v>650</v>
      </c>
      <c r="B722" s="366">
        <v>5300</v>
      </c>
      <c r="C722" s="1788" t="s">
        <v>642</v>
      </c>
      <c r="D722" s="1789"/>
      <c r="E722" s="311">
        <f t="shared" ref="E722:L722" si="170">SUM(E723:E724)</f>
        <v>0</v>
      </c>
      <c r="F722" s="275">
        <f t="shared" si="170"/>
        <v>0</v>
      </c>
      <c r="G722" s="276">
        <f t="shared" si="170"/>
        <v>0</v>
      </c>
      <c r="H722" s="277">
        <f>SUM(H723:H724)</f>
        <v>0</v>
      </c>
      <c r="I722" s="275">
        <f t="shared" si="170"/>
        <v>0</v>
      </c>
      <c r="J722" s="276">
        <f t="shared" si="170"/>
        <v>0</v>
      </c>
      <c r="K722" s="277">
        <f t="shared" si="170"/>
        <v>0</v>
      </c>
      <c r="L722" s="311">
        <f t="shared" si="170"/>
        <v>0</v>
      </c>
      <c r="M722" s="12" t="str">
        <f t="shared" si="159"/>
        <v/>
      </c>
      <c r="N722" s="13"/>
    </row>
    <row r="723" spans="1:14">
      <c r="A723" s="22">
        <v>655</v>
      </c>
      <c r="B723" s="367"/>
      <c r="C723" s="368">
        <v>5301</v>
      </c>
      <c r="D723" s="369" t="s">
        <v>314</v>
      </c>
      <c r="E723" s="282">
        <f>F723+G723+H723</f>
        <v>0</v>
      </c>
      <c r="F723" s="152"/>
      <c r="G723" s="153"/>
      <c r="H723" s="1422"/>
      <c r="I723" s="152"/>
      <c r="J723" s="153"/>
      <c r="K723" s="1422"/>
      <c r="L723" s="282">
        <f>I723+J723+K723</f>
        <v>0</v>
      </c>
      <c r="M723" s="12" t="str">
        <f t="shared" si="159"/>
        <v/>
      </c>
      <c r="N723" s="13"/>
    </row>
    <row r="724" spans="1:14">
      <c r="A724" s="22">
        <v>665</v>
      </c>
      <c r="B724" s="367"/>
      <c r="C724" s="372">
        <v>5309</v>
      </c>
      <c r="D724" s="373" t="s">
        <v>643</v>
      </c>
      <c r="E724" s="288">
        <f>F724+G724+H724</f>
        <v>0</v>
      </c>
      <c r="F724" s="173"/>
      <c r="G724" s="174"/>
      <c r="H724" s="1428"/>
      <c r="I724" s="173"/>
      <c r="J724" s="174"/>
      <c r="K724" s="1428"/>
      <c r="L724" s="288">
        <f>I724+J724+K724</f>
        <v>0</v>
      </c>
      <c r="M724" s="12" t="str">
        <f t="shared" si="159"/>
        <v/>
      </c>
      <c r="N724" s="13"/>
    </row>
    <row r="725" spans="1:14">
      <c r="A725" s="22">
        <v>675</v>
      </c>
      <c r="B725" s="366">
        <v>5400</v>
      </c>
      <c r="C725" s="1788" t="s">
        <v>704</v>
      </c>
      <c r="D725" s="1789"/>
      <c r="E725" s="311">
        <f>F725+G725+H725</f>
        <v>0</v>
      </c>
      <c r="F725" s="1429"/>
      <c r="G725" s="1430"/>
      <c r="H725" s="1431"/>
      <c r="I725" s="1429"/>
      <c r="J725" s="1430"/>
      <c r="K725" s="1431"/>
      <c r="L725" s="311">
        <f>I725+J725+K725</f>
        <v>0</v>
      </c>
      <c r="M725" s="12" t="str">
        <f t="shared" si="159"/>
        <v/>
      </c>
      <c r="N725" s="13"/>
    </row>
    <row r="726" spans="1:14">
      <c r="A726" s="22">
        <v>685</v>
      </c>
      <c r="B726" s="273">
        <v>5500</v>
      </c>
      <c r="C726" s="1784" t="s">
        <v>705</v>
      </c>
      <c r="D726" s="1785"/>
      <c r="E726" s="311">
        <f t="shared" ref="E726:L726" si="171">SUM(E727:E730)</f>
        <v>0</v>
      </c>
      <c r="F726" s="275">
        <f t="shared" si="171"/>
        <v>0</v>
      </c>
      <c r="G726" s="276">
        <f t="shared" si="171"/>
        <v>0</v>
      </c>
      <c r="H726" s="277">
        <f>SUM(H727:H730)</f>
        <v>0</v>
      </c>
      <c r="I726" s="275">
        <f t="shared" si="171"/>
        <v>0</v>
      </c>
      <c r="J726" s="276">
        <f t="shared" si="171"/>
        <v>0</v>
      </c>
      <c r="K726" s="277">
        <f t="shared" si="171"/>
        <v>0</v>
      </c>
      <c r="L726" s="311">
        <f t="shared" si="171"/>
        <v>0</v>
      </c>
      <c r="M726" s="12" t="str">
        <f t="shared" si="159"/>
        <v/>
      </c>
      <c r="N726" s="13"/>
    </row>
    <row r="727" spans="1:14">
      <c r="A727" s="23">
        <v>690</v>
      </c>
      <c r="B727" s="363"/>
      <c r="C727" s="280">
        <v>5501</v>
      </c>
      <c r="D727" s="312" t="s">
        <v>706</v>
      </c>
      <c r="E727" s="282">
        <f>F727+G727+H727</f>
        <v>0</v>
      </c>
      <c r="F727" s="152"/>
      <c r="G727" s="153"/>
      <c r="H727" s="1422"/>
      <c r="I727" s="152"/>
      <c r="J727" s="153"/>
      <c r="K727" s="1422"/>
      <c r="L727" s="282">
        <f>I727+J727+K727</f>
        <v>0</v>
      </c>
      <c r="M727" s="12" t="str">
        <f t="shared" si="159"/>
        <v/>
      </c>
      <c r="N727" s="13"/>
    </row>
    <row r="728" spans="1:14">
      <c r="A728" s="23">
        <v>695</v>
      </c>
      <c r="B728" s="363"/>
      <c r="C728" s="294">
        <v>5502</v>
      </c>
      <c r="D728" s="295" t="s">
        <v>707</v>
      </c>
      <c r="E728" s="296">
        <f>F728+G728+H728</f>
        <v>0</v>
      </c>
      <c r="F728" s="158"/>
      <c r="G728" s="159"/>
      <c r="H728" s="1427"/>
      <c r="I728" s="158"/>
      <c r="J728" s="159"/>
      <c r="K728" s="1427"/>
      <c r="L728" s="296">
        <f>I728+J728+K728</f>
        <v>0</v>
      </c>
      <c r="M728" s="12" t="str">
        <f t="shared" si="159"/>
        <v/>
      </c>
      <c r="N728" s="13"/>
    </row>
    <row r="729" spans="1:14">
      <c r="A729" s="22">
        <v>700</v>
      </c>
      <c r="B729" s="363"/>
      <c r="C729" s="294">
        <v>5503</v>
      </c>
      <c r="D729" s="364" t="s">
        <v>708</v>
      </c>
      <c r="E729" s="296">
        <f>F729+G729+H729</f>
        <v>0</v>
      </c>
      <c r="F729" s="158"/>
      <c r="G729" s="159"/>
      <c r="H729" s="1427"/>
      <c r="I729" s="158"/>
      <c r="J729" s="159"/>
      <c r="K729" s="1427"/>
      <c r="L729" s="296">
        <f>I729+J729+K729</f>
        <v>0</v>
      </c>
      <c r="M729" s="12" t="str">
        <f t="shared" si="159"/>
        <v/>
      </c>
      <c r="N729" s="13"/>
    </row>
    <row r="730" spans="1:14">
      <c r="A730" s="22">
        <v>710</v>
      </c>
      <c r="B730" s="363"/>
      <c r="C730" s="286">
        <v>5504</v>
      </c>
      <c r="D730" s="340" t="s">
        <v>709</v>
      </c>
      <c r="E730" s="288">
        <f>F730+G730+H730</f>
        <v>0</v>
      </c>
      <c r="F730" s="173"/>
      <c r="G730" s="174"/>
      <c r="H730" s="1428"/>
      <c r="I730" s="173"/>
      <c r="J730" s="174"/>
      <c r="K730" s="1428"/>
      <c r="L730" s="288">
        <f>I730+J730+K730</f>
        <v>0</v>
      </c>
      <c r="M730" s="12" t="str">
        <f t="shared" si="159"/>
        <v/>
      </c>
      <c r="N730" s="13"/>
    </row>
    <row r="731" spans="1:14">
      <c r="A731" s="23">
        <v>715</v>
      </c>
      <c r="B731" s="366">
        <v>5700</v>
      </c>
      <c r="C731" s="1792" t="s">
        <v>935</v>
      </c>
      <c r="D731" s="1793"/>
      <c r="E731" s="311">
        <f t="shared" ref="E731:L731" si="172">SUM(E732:E734)</f>
        <v>0</v>
      </c>
      <c r="F731" s="275">
        <f t="shared" si="172"/>
        <v>0</v>
      </c>
      <c r="G731" s="276">
        <f t="shared" si="172"/>
        <v>0</v>
      </c>
      <c r="H731" s="277">
        <f>SUM(H732:H734)</f>
        <v>0</v>
      </c>
      <c r="I731" s="275">
        <f t="shared" si="172"/>
        <v>0</v>
      </c>
      <c r="J731" s="276">
        <f t="shared" si="172"/>
        <v>0</v>
      </c>
      <c r="K731" s="277">
        <f t="shared" si="172"/>
        <v>0</v>
      </c>
      <c r="L731" s="311">
        <f t="shared" si="172"/>
        <v>0</v>
      </c>
      <c r="M731" s="12" t="str">
        <f t="shared" si="159"/>
        <v/>
      </c>
      <c r="N731" s="13"/>
    </row>
    <row r="732" spans="1:14">
      <c r="A732" s="23">
        <v>720</v>
      </c>
      <c r="B732" s="367"/>
      <c r="C732" s="368">
        <v>5701</v>
      </c>
      <c r="D732" s="369" t="s">
        <v>710</v>
      </c>
      <c r="E732" s="282">
        <f>F732+G732+H732</f>
        <v>0</v>
      </c>
      <c r="F732" s="152"/>
      <c r="G732" s="153"/>
      <c r="H732" s="1422"/>
      <c r="I732" s="152"/>
      <c r="J732" s="153"/>
      <c r="K732" s="1422"/>
      <c r="L732" s="282">
        <f>I732+J732+K732</f>
        <v>0</v>
      </c>
      <c r="M732" s="12" t="str">
        <f t="shared" si="159"/>
        <v/>
      </c>
      <c r="N732" s="13"/>
    </row>
    <row r="733" spans="1:14">
      <c r="A733" s="23">
        <v>725</v>
      </c>
      <c r="B733" s="367"/>
      <c r="C733" s="374">
        <v>5702</v>
      </c>
      <c r="D733" s="375" t="s">
        <v>711</v>
      </c>
      <c r="E733" s="315">
        <f>F733+G733+H733</f>
        <v>0</v>
      </c>
      <c r="F733" s="164"/>
      <c r="G733" s="165"/>
      <c r="H733" s="1423"/>
      <c r="I733" s="164"/>
      <c r="J733" s="165"/>
      <c r="K733" s="1423"/>
      <c r="L733" s="315">
        <f>I733+J733+K733</f>
        <v>0</v>
      </c>
      <c r="M733" s="12" t="str">
        <f t="shared" si="159"/>
        <v/>
      </c>
      <c r="N733" s="13"/>
    </row>
    <row r="734" spans="1:14">
      <c r="A734" s="23">
        <v>730</v>
      </c>
      <c r="B734" s="293"/>
      <c r="C734" s="376">
        <v>4071</v>
      </c>
      <c r="D734" s="377" t="s">
        <v>712</v>
      </c>
      <c r="E734" s="378">
        <f>F734+G734+H734</f>
        <v>0</v>
      </c>
      <c r="F734" s="1424"/>
      <c r="G734" s="1425"/>
      <c r="H734" s="1426"/>
      <c r="I734" s="1424"/>
      <c r="J734" s="1425"/>
      <c r="K734" s="1426"/>
      <c r="L734" s="378">
        <f>I734+J734+K734</f>
        <v>0</v>
      </c>
      <c r="M734" s="12" t="str">
        <f t="shared" si="159"/>
        <v/>
      </c>
      <c r="N734" s="13"/>
    </row>
    <row r="735" spans="1:14">
      <c r="A735" s="23">
        <v>735</v>
      </c>
      <c r="B735" s="584"/>
      <c r="C735" s="1794" t="s">
        <v>713</v>
      </c>
      <c r="D735" s="1795"/>
      <c r="E735" s="1445"/>
      <c r="F735" s="1445"/>
      <c r="G735" s="1445"/>
      <c r="H735" s="1445"/>
      <c r="I735" s="1445"/>
      <c r="J735" s="1445"/>
      <c r="K735" s="1445"/>
      <c r="L735" s="1446"/>
      <c r="M735" s="12" t="str">
        <f t="shared" si="159"/>
        <v/>
      </c>
      <c r="N735" s="13"/>
    </row>
    <row r="736" spans="1:14">
      <c r="A736" s="23">
        <v>740</v>
      </c>
      <c r="B736" s="382">
        <v>98</v>
      </c>
      <c r="C736" s="1794" t="s">
        <v>713</v>
      </c>
      <c r="D736" s="1795"/>
      <c r="E736" s="383">
        <f>F736+G736+H736</f>
        <v>0</v>
      </c>
      <c r="F736" s="1436"/>
      <c r="G736" s="1437"/>
      <c r="H736" s="1438"/>
      <c r="I736" s="1468">
        <v>0</v>
      </c>
      <c r="J736" s="1469">
        <v>0</v>
      </c>
      <c r="K736" s="1470">
        <v>0</v>
      </c>
      <c r="L736" s="383">
        <f>I736+J736+K736</f>
        <v>0</v>
      </c>
      <c r="M736" s="12" t="str">
        <f t="shared" si="159"/>
        <v/>
      </c>
      <c r="N736" s="13"/>
    </row>
    <row r="737" spans="1:14">
      <c r="A737" s="23">
        <v>745</v>
      </c>
      <c r="B737" s="1440"/>
      <c r="C737" s="1441"/>
      <c r="D737" s="1442"/>
      <c r="E737" s="270"/>
      <c r="F737" s="270"/>
      <c r="G737" s="270"/>
      <c r="H737" s="270"/>
      <c r="I737" s="270"/>
      <c r="J737" s="270"/>
      <c r="K737" s="270"/>
      <c r="L737" s="271"/>
      <c r="M737" s="12" t="str">
        <f t="shared" si="159"/>
        <v/>
      </c>
      <c r="N737" s="13"/>
    </row>
    <row r="738" spans="1:14">
      <c r="A738" s="22">
        <v>750</v>
      </c>
      <c r="B738" s="1443"/>
      <c r="C738" s="111"/>
      <c r="D738" s="1444"/>
      <c r="E738" s="219"/>
      <c r="F738" s="219"/>
      <c r="G738" s="219"/>
      <c r="H738" s="219"/>
      <c r="I738" s="219"/>
      <c r="J738" s="219"/>
      <c r="K738" s="219"/>
      <c r="L738" s="390"/>
      <c r="M738" s="12" t="str">
        <f t="shared" si="159"/>
        <v/>
      </c>
      <c r="N738" s="13"/>
    </row>
    <row r="739" spans="1:14">
      <c r="A739" s="23">
        <v>755</v>
      </c>
      <c r="B739" s="1443"/>
      <c r="C739" s="111"/>
      <c r="D739" s="1444"/>
      <c r="E739" s="219"/>
      <c r="F739" s="219"/>
      <c r="G739" s="219"/>
      <c r="H739" s="219"/>
      <c r="I739" s="219"/>
      <c r="J739" s="219"/>
      <c r="K739" s="219"/>
      <c r="L739" s="390"/>
      <c r="M739" s="12" t="str">
        <f t="shared" si="159"/>
        <v/>
      </c>
      <c r="N739" s="13"/>
    </row>
    <row r="740" spans="1:14" ht="16.5" thickBot="1">
      <c r="A740" s="23">
        <v>760</v>
      </c>
      <c r="B740" s="1471"/>
      <c r="C740" s="394" t="s">
        <v>760</v>
      </c>
      <c r="D740" s="1439">
        <f>+B740</f>
        <v>0</v>
      </c>
      <c r="E740" s="396">
        <f t="shared" ref="E740:L740" si="173">SUM(E624,E627,E633,E641,E642,E660,E664,E670,E673,E674,E675,E676,E677,E686,E693,E694,E695,E696,E703,E707,E708,E709,E710,E713,E714,E722,E725,E726,E731)+E736</f>
        <v>14630</v>
      </c>
      <c r="F740" s="397">
        <f t="shared" si="173"/>
        <v>14630</v>
      </c>
      <c r="G740" s="398">
        <f t="shared" si="173"/>
        <v>0</v>
      </c>
      <c r="H740" s="399">
        <f>SUM(H624,H627,H633,H641,H642,H660,H664,H670,H673,H674,H675,H676,H677,H686,H693,H694,H695,H696,H703,H707,H708,H709,H710,H713,H714,H722,H725,H726,H731)+H736</f>
        <v>0</v>
      </c>
      <c r="I740" s="397">
        <f t="shared" si="173"/>
        <v>7372</v>
      </c>
      <c r="J740" s="398">
        <f t="shared" si="173"/>
        <v>0</v>
      </c>
      <c r="K740" s="399">
        <f t="shared" si="173"/>
        <v>0</v>
      </c>
      <c r="L740" s="396">
        <f t="shared" si="173"/>
        <v>7372</v>
      </c>
      <c r="M740" s="12">
        <f>(IF($E740&lt;&gt;0,$M$2,IF($L740&lt;&gt;0,$M$2,"")))</f>
        <v>1</v>
      </c>
      <c r="N740" s="73" t="str">
        <f>LEFT(C621,1)</f>
        <v>3</v>
      </c>
    </row>
    <row r="741" spans="1:14" ht="16.5" thickTop="1">
      <c r="A741" s="22">
        <v>765</v>
      </c>
      <c r="B741" s="79" t="s">
        <v>124</v>
      </c>
      <c r="C741" s="1"/>
      <c r="L741" s="6"/>
      <c r="M741" s="7">
        <f>(IF($E740&lt;&gt;0,$M$2,IF($L740&lt;&gt;0,$M$2,"")))</f>
        <v>1</v>
      </c>
    </row>
    <row r="742" spans="1:14">
      <c r="A742" s="22">
        <v>775</v>
      </c>
      <c r="B742" s="1370"/>
      <c r="C742" s="1370"/>
      <c r="D742" s="1371"/>
      <c r="E742" s="1370"/>
      <c r="F742" s="1370"/>
      <c r="G742" s="1370"/>
      <c r="H742" s="1370"/>
      <c r="I742" s="1370"/>
      <c r="J742" s="1370"/>
      <c r="K742" s="1370"/>
      <c r="L742" s="1372"/>
      <c r="M742" s="7">
        <f>(IF($E740&lt;&gt;0,$M$2,IF($L740&lt;&gt;0,$M$2,"")))</f>
        <v>1</v>
      </c>
    </row>
    <row r="743" spans="1:14" ht="18.75">
      <c r="A743" s="23">
        <v>780</v>
      </c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77"/>
      <c r="M743" s="74" t="str">
        <f>(IF(E738&lt;&gt;0,$G$2,IF(L738&lt;&gt;0,$G$2,"")))</f>
        <v/>
      </c>
      <c r="N743" s="65"/>
    </row>
    <row r="744" spans="1:14">
      <c r="A744" s="23">
        <v>785</v>
      </c>
      <c r="B744" s="6"/>
      <c r="C744" s="6"/>
      <c r="D744" s="523"/>
      <c r="E744" s="38"/>
      <c r="F744" s="38"/>
      <c r="G744" s="38"/>
      <c r="H744" s="38"/>
      <c r="I744" s="38"/>
      <c r="J744" s="38"/>
      <c r="K744" s="38"/>
      <c r="L744" s="38"/>
      <c r="M744" s="7">
        <f>(IF($E878&lt;&gt;0,$M$2,IF($L878&lt;&gt;0,$M$2,"")))</f>
        <v>1</v>
      </c>
    </row>
    <row r="745" spans="1:14">
      <c r="A745" s="23">
        <v>790</v>
      </c>
      <c r="B745" s="6"/>
      <c r="C745" s="1368"/>
      <c r="D745" s="1369"/>
      <c r="E745" s="38"/>
      <c r="F745" s="38"/>
      <c r="G745" s="38"/>
      <c r="H745" s="38"/>
      <c r="I745" s="38"/>
      <c r="J745" s="38"/>
      <c r="K745" s="38"/>
      <c r="L745" s="38"/>
      <c r="M745" s="7">
        <f>(IF($E878&lt;&gt;0,$M$2,IF($L878&lt;&gt;0,$M$2,"")))</f>
        <v>1</v>
      </c>
    </row>
    <row r="746" spans="1:14">
      <c r="A746" s="23">
        <v>795</v>
      </c>
      <c r="B746" s="1809" t="str">
        <f>$B$7</f>
        <v>ОТЧЕТНИ ДАННИ ПО ЕБК ЗА ИЗПЪЛНЕНИЕТО НА БЮДЖЕТА</v>
      </c>
      <c r="C746" s="1810"/>
      <c r="D746" s="1810"/>
      <c r="E746" s="243"/>
      <c r="F746" s="243"/>
      <c r="G746" s="238"/>
      <c r="H746" s="238"/>
      <c r="I746" s="238"/>
      <c r="J746" s="238"/>
      <c r="K746" s="238"/>
      <c r="L746" s="238"/>
      <c r="M746" s="7">
        <f>(IF($E878&lt;&gt;0,$M$2,IF($L878&lt;&gt;0,$M$2,"")))</f>
        <v>1</v>
      </c>
    </row>
    <row r="747" spans="1:14">
      <c r="A747" s="22">
        <v>805</v>
      </c>
      <c r="B747" s="229"/>
      <c r="C747" s="392"/>
      <c r="D747" s="401"/>
      <c r="E747" s="407" t="s">
        <v>473</v>
      </c>
      <c r="F747" s="407" t="s">
        <v>854</v>
      </c>
      <c r="G747" s="238"/>
      <c r="H747" s="1365" t="s">
        <v>1280</v>
      </c>
      <c r="I747" s="1366"/>
      <c r="J747" s="1367"/>
      <c r="K747" s="238"/>
      <c r="L747" s="238"/>
      <c r="M747" s="7">
        <f>(IF($E878&lt;&gt;0,$M$2,IF($L878&lt;&gt;0,$M$2,"")))</f>
        <v>1</v>
      </c>
    </row>
    <row r="748" spans="1:14" ht="18.75">
      <c r="A748" s="23">
        <v>810</v>
      </c>
      <c r="B748" s="1779" t="str">
        <f>$B$9</f>
        <v>ОУ "Христо Ботев" - с.Левка</v>
      </c>
      <c r="C748" s="1780"/>
      <c r="D748" s="1781"/>
      <c r="E748" s="115">
        <f>$E$9</f>
        <v>42736</v>
      </c>
      <c r="F748" s="227">
        <f>$F$9</f>
        <v>42916</v>
      </c>
      <c r="G748" s="238"/>
      <c r="H748" s="238"/>
      <c r="I748" s="238"/>
      <c r="J748" s="238"/>
      <c r="K748" s="238"/>
      <c r="L748" s="238"/>
      <c r="M748" s="7">
        <f>(IF($E878&lt;&gt;0,$M$2,IF($L878&lt;&gt;0,$M$2,"")))</f>
        <v>1</v>
      </c>
    </row>
    <row r="749" spans="1:14">
      <c r="A749" s="23">
        <v>815</v>
      </c>
      <c r="B749" s="228" t="str">
        <f>$B$10</f>
        <v>(наименование на разпоредителя с бюджет)</v>
      </c>
      <c r="C749" s="229"/>
      <c r="D749" s="230"/>
      <c r="E749" s="238"/>
      <c r="F749" s="238"/>
      <c r="G749" s="238"/>
      <c r="H749" s="238"/>
      <c r="I749" s="238"/>
      <c r="J749" s="238"/>
      <c r="K749" s="238"/>
      <c r="L749" s="238"/>
      <c r="M749" s="7">
        <f>(IF($E878&lt;&gt;0,$M$2,IF($L878&lt;&gt;0,$M$2,"")))</f>
        <v>1</v>
      </c>
    </row>
    <row r="750" spans="1:14">
      <c r="A750" s="28">
        <v>525</v>
      </c>
      <c r="B750" s="228"/>
      <c r="C750" s="229"/>
      <c r="D750" s="230"/>
      <c r="E750" s="238"/>
      <c r="F750" s="238"/>
      <c r="G750" s="238"/>
      <c r="H750" s="238"/>
      <c r="I750" s="238"/>
      <c r="J750" s="238"/>
      <c r="K750" s="238"/>
      <c r="L750" s="238"/>
      <c r="M750" s="7">
        <f>(IF($E878&lt;&gt;0,$M$2,IF($L878&lt;&gt;0,$M$2,"")))</f>
        <v>1</v>
      </c>
    </row>
    <row r="751" spans="1:14" ht="19.5">
      <c r="A751" s="22">
        <v>820</v>
      </c>
      <c r="B751" s="1842" t="e">
        <f>$B$12</f>
        <v>#N/A</v>
      </c>
      <c r="C751" s="1843"/>
      <c r="D751" s="1844"/>
      <c r="E751" s="411" t="s">
        <v>910</v>
      </c>
      <c r="F751" s="1363" t="str">
        <f>$F$12</f>
        <v>000892670</v>
      </c>
      <c r="G751" s="238"/>
      <c r="H751" s="238"/>
      <c r="I751" s="238"/>
      <c r="J751" s="238"/>
      <c r="K751" s="238"/>
      <c r="L751" s="238"/>
      <c r="M751" s="7">
        <f>(IF($E878&lt;&gt;0,$M$2,IF($L878&lt;&gt;0,$M$2,"")))</f>
        <v>1</v>
      </c>
    </row>
    <row r="752" spans="1:14">
      <c r="A752" s="23">
        <v>821</v>
      </c>
      <c r="B752" s="234" t="str">
        <f>$B$13</f>
        <v>(наименование на първостепенния разпоредител с бюджет)</v>
      </c>
      <c r="C752" s="229"/>
      <c r="D752" s="230"/>
      <c r="E752" s="1364"/>
      <c r="F752" s="243"/>
      <c r="G752" s="238"/>
      <c r="H752" s="238"/>
      <c r="I752" s="238"/>
      <c r="J752" s="238"/>
      <c r="K752" s="238"/>
      <c r="L752" s="238"/>
      <c r="M752" s="7">
        <f>(IF($E878&lt;&gt;0,$M$2,IF($L878&lt;&gt;0,$M$2,"")))</f>
        <v>1</v>
      </c>
    </row>
    <row r="753" spans="1:14" ht="19.5">
      <c r="A753" s="23">
        <v>822</v>
      </c>
      <c r="B753" s="237"/>
      <c r="C753" s="238"/>
      <c r="D753" s="124" t="s">
        <v>911</v>
      </c>
      <c r="E753" s="239">
        <f>$E$15</f>
        <v>0</v>
      </c>
      <c r="F753" s="415" t="str">
        <f>$F$15</f>
        <v>БЮДЖЕТ</v>
      </c>
      <c r="G753" s="219"/>
      <c r="H753" s="219"/>
      <c r="I753" s="219"/>
      <c r="J753" s="219"/>
      <c r="K753" s="219"/>
      <c r="L753" s="219"/>
      <c r="M753" s="7">
        <f>(IF($E878&lt;&gt;0,$M$2,IF($L878&lt;&gt;0,$M$2,"")))</f>
        <v>1</v>
      </c>
    </row>
    <row r="754" spans="1:14" ht="16.5" thickBot="1">
      <c r="A754" s="23">
        <v>823</v>
      </c>
      <c r="B754" s="229"/>
      <c r="C754" s="392"/>
      <c r="D754" s="401"/>
      <c r="E754" s="238"/>
      <c r="F754" s="410"/>
      <c r="G754" s="410"/>
      <c r="H754" s="410"/>
      <c r="I754" s="410"/>
      <c r="J754" s="410"/>
      <c r="K754" s="410"/>
      <c r="L754" s="1380" t="s">
        <v>474</v>
      </c>
      <c r="M754" s="7">
        <f>(IF($E878&lt;&gt;0,$M$2,IF($L878&lt;&gt;0,$M$2,"")))</f>
        <v>1</v>
      </c>
    </row>
    <row r="755" spans="1:14" ht="24.95" customHeight="1">
      <c r="A755" s="23">
        <v>825</v>
      </c>
      <c r="B755" s="248"/>
      <c r="C755" s="249"/>
      <c r="D755" s="250" t="s">
        <v>731</v>
      </c>
      <c r="E755" s="1748" t="s">
        <v>2057</v>
      </c>
      <c r="F755" s="1749"/>
      <c r="G755" s="1749"/>
      <c r="H755" s="1750"/>
      <c r="I755" s="1757" t="s">
        <v>2058</v>
      </c>
      <c r="J755" s="1758"/>
      <c r="K755" s="1758"/>
      <c r="L755" s="1759"/>
      <c r="M755" s="7">
        <f>(IF($E878&lt;&gt;0,$M$2,IF($L878&lt;&gt;0,$M$2,"")))</f>
        <v>1</v>
      </c>
    </row>
    <row r="756" spans="1:14" ht="54.95" customHeight="1" thickBot="1">
      <c r="A756" s="23"/>
      <c r="B756" s="251" t="s">
        <v>66</v>
      </c>
      <c r="C756" s="252" t="s">
        <v>475</v>
      </c>
      <c r="D756" s="253" t="s">
        <v>732</v>
      </c>
      <c r="E756" s="1406" t="str">
        <f>$E$20</f>
        <v>Уточнен план                Общо</v>
      </c>
      <c r="F756" s="1410" t="str">
        <f>$F$20</f>
        <v>държавни дейности</v>
      </c>
      <c r="G756" s="1411" t="str">
        <f>$G$20</f>
        <v>местни дейности</v>
      </c>
      <c r="H756" s="1412" t="str">
        <f>$H$20</f>
        <v>дофинансиране</v>
      </c>
      <c r="I756" s="254" t="str">
        <f>$I$20</f>
        <v>държавни дейности -ОТЧЕТ</v>
      </c>
      <c r="J756" s="255" t="str">
        <f>$J$20</f>
        <v>местни дейности - ОТЧЕТ</v>
      </c>
      <c r="K756" s="256" t="str">
        <f>$K$20</f>
        <v>дофинансиране - ОТЧЕТ</v>
      </c>
      <c r="L756" s="1669" t="str">
        <f>$L$20</f>
        <v>ОТЧЕТ                                    ОБЩО</v>
      </c>
      <c r="M756" s="7">
        <f>(IF($E878&lt;&gt;0,$M$2,IF($L878&lt;&gt;0,$M$2,"")))</f>
        <v>1</v>
      </c>
    </row>
    <row r="757" spans="1:14" ht="18.75">
      <c r="A757" s="23"/>
      <c r="B757" s="259"/>
      <c r="C757" s="260"/>
      <c r="D757" s="261" t="s">
        <v>762</v>
      </c>
      <c r="E757" s="1462" t="str">
        <f>$E$21</f>
        <v>(1)</v>
      </c>
      <c r="F757" s="143" t="str">
        <f>$F$21</f>
        <v>(2)</v>
      </c>
      <c r="G757" s="144" t="str">
        <f>$G$21</f>
        <v>(3)</v>
      </c>
      <c r="H757" s="145" t="str">
        <f>$H$21</f>
        <v>(4)</v>
      </c>
      <c r="I757" s="262" t="str">
        <f>$I$21</f>
        <v>(5)</v>
      </c>
      <c r="J757" s="263" t="str">
        <f>$J$21</f>
        <v>(6)</v>
      </c>
      <c r="K757" s="264" t="str">
        <f>$K$21</f>
        <v>(7)</v>
      </c>
      <c r="L757" s="265" t="str">
        <f>$L$21</f>
        <v>(8)</v>
      </c>
      <c r="M757" s="7">
        <f>(IF($E878&lt;&gt;0,$M$2,IF($L878&lt;&gt;0,$M$2,"")))</f>
        <v>1</v>
      </c>
    </row>
    <row r="758" spans="1:14">
      <c r="A758" s="23"/>
      <c r="B758" s="1458"/>
      <c r="C758" s="1605" t="e">
        <f>VLOOKUP(D758,OP_LIST2,2,FALSE)</f>
        <v>#N/A</v>
      </c>
      <c r="D758" s="1465"/>
      <c r="E758" s="390"/>
      <c r="F758" s="1448"/>
      <c r="G758" s="1449"/>
      <c r="H758" s="1450"/>
      <c r="I758" s="1448"/>
      <c r="J758" s="1449"/>
      <c r="K758" s="1450"/>
      <c r="L758" s="1447"/>
      <c r="M758" s="7">
        <f>(IF($E878&lt;&gt;0,$M$2,IF($L878&lt;&gt;0,$M$2,"")))</f>
        <v>1</v>
      </c>
    </row>
    <row r="759" spans="1:14">
      <c r="A759" s="23"/>
      <c r="B759" s="1461"/>
      <c r="C759" s="1466">
        <f>VLOOKUP(D760,EBK_DEIN2,2,FALSE)</f>
        <v>3322</v>
      </c>
      <c r="D759" s="1465" t="s">
        <v>811</v>
      </c>
      <c r="E759" s="390"/>
      <c r="F759" s="1451"/>
      <c r="G759" s="1452"/>
      <c r="H759" s="1453"/>
      <c r="I759" s="1451"/>
      <c r="J759" s="1452"/>
      <c r="K759" s="1453"/>
      <c r="L759" s="1447"/>
      <c r="M759" s="7">
        <f>(IF($E878&lt;&gt;0,$M$2,IF($L878&lt;&gt;0,$M$2,"")))</f>
        <v>1</v>
      </c>
    </row>
    <row r="760" spans="1:14">
      <c r="A760" s="23"/>
      <c r="B760" s="1457"/>
      <c r="C760" s="1594">
        <f>+C759</f>
        <v>3322</v>
      </c>
      <c r="D760" s="1459" t="s">
        <v>2031</v>
      </c>
      <c r="E760" s="390"/>
      <c r="F760" s="1451"/>
      <c r="G760" s="1452"/>
      <c r="H760" s="1453"/>
      <c r="I760" s="1451"/>
      <c r="J760" s="1452"/>
      <c r="K760" s="1453"/>
      <c r="L760" s="1447"/>
      <c r="M760" s="7">
        <f>(IF($E878&lt;&gt;0,$M$2,IF($L878&lt;&gt;0,$M$2,"")))</f>
        <v>1</v>
      </c>
    </row>
    <row r="761" spans="1:14">
      <c r="A761" s="23"/>
      <c r="B761" s="1463"/>
      <c r="C761" s="1460"/>
      <c r="D761" s="1464" t="s">
        <v>733</v>
      </c>
      <c r="E761" s="390"/>
      <c r="F761" s="1454"/>
      <c r="G761" s="1455"/>
      <c r="H761" s="1456"/>
      <c r="I761" s="1454"/>
      <c r="J761" s="1455"/>
      <c r="K761" s="1456"/>
      <c r="L761" s="1447"/>
      <c r="M761" s="7">
        <f>(IF($E878&lt;&gt;0,$M$2,IF($L878&lt;&gt;0,$M$2,"")))</f>
        <v>1</v>
      </c>
    </row>
    <row r="762" spans="1:14">
      <c r="A762" s="23"/>
      <c r="B762" s="273">
        <v>100</v>
      </c>
      <c r="C762" s="1777" t="s">
        <v>763</v>
      </c>
      <c r="D762" s="1778"/>
      <c r="E762" s="274">
        <f t="shared" ref="E762:L762" si="174">SUM(E763:E764)</f>
        <v>200262</v>
      </c>
      <c r="F762" s="275">
        <f t="shared" si="174"/>
        <v>200262</v>
      </c>
      <c r="G762" s="276">
        <f t="shared" si="174"/>
        <v>0</v>
      </c>
      <c r="H762" s="277">
        <f>SUM(H763:H764)</f>
        <v>0</v>
      </c>
      <c r="I762" s="275">
        <f t="shared" si="174"/>
        <v>84161</v>
      </c>
      <c r="J762" s="276">
        <f t="shared" si="174"/>
        <v>0</v>
      </c>
      <c r="K762" s="277">
        <f t="shared" si="174"/>
        <v>0</v>
      </c>
      <c r="L762" s="274">
        <f t="shared" si="174"/>
        <v>84161</v>
      </c>
      <c r="M762" s="12">
        <f>(IF($E762&lt;&gt;0,$M$2,IF($L762&lt;&gt;0,$M$2,"")))</f>
        <v>1</v>
      </c>
      <c r="N762" s="13"/>
    </row>
    <row r="763" spans="1:14">
      <c r="A763" s="23"/>
      <c r="B763" s="279"/>
      <c r="C763" s="280">
        <v>101</v>
      </c>
      <c r="D763" s="281" t="s">
        <v>764</v>
      </c>
      <c r="E763" s="282">
        <f>F763+G763+H763</f>
        <v>200262</v>
      </c>
      <c r="F763" s="152">
        <v>200262</v>
      </c>
      <c r="G763" s="153"/>
      <c r="H763" s="1422"/>
      <c r="I763" s="152">
        <v>84161</v>
      </c>
      <c r="J763" s="153"/>
      <c r="K763" s="1422"/>
      <c r="L763" s="282">
        <f>I763+J763+K763</f>
        <v>84161</v>
      </c>
      <c r="M763" s="12">
        <f t="shared" ref="M763:M830" si="175">(IF($E763&lt;&gt;0,$M$2,IF($L763&lt;&gt;0,$M$2,"")))</f>
        <v>1</v>
      </c>
      <c r="N763" s="13"/>
    </row>
    <row r="764" spans="1:14">
      <c r="A764" s="10"/>
      <c r="B764" s="279"/>
      <c r="C764" s="286">
        <v>102</v>
      </c>
      <c r="D764" s="287" t="s">
        <v>765</v>
      </c>
      <c r="E764" s="288">
        <f>F764+G764+H764</f>
        <v>0</v>
      </c>
      <c r="F764" s="173"/>
      <c r="G764" s="174"/>
      <c r="H764" s="1428"/>
      <c r="I764" s="173"/>
      <c r="J764" s="174"/>
      <c r="K764" s="1428"/>
      <c r="L764" s="288">
        <f>I764+J764+K764</f>
        <v>0</v>
      </c>
      <c r="M764" s="12" t="str">
        <f t="shared" si="175"/>
        <v/>
      </c>
      <c r="N764" s="13"/>
    </row>
    <row r="765" spans="1:14">
      <c r="A765" s="10"/>
      <c r="B765" s="273">
        <v>200</v>
      </c>
      <c r="C765" s="1773" t="s">
        <v>766</v>
      </c>
      <c r="D765" s="1774"/>
      <c r="E765" s="274">
        <f t="shared" ref="E765:L765" si="176">SUM(E766:E770)</f>
        <v>15122</v>
      </c>
      <c r="F765" s="275">
        <f t="shared" si="176"/>
        <v>15122</v>
      </c>
      <c r="G765" s="276">
        <f t="shared" si="176"/>
        <v>0</v>
      </c>
      <c r="H765" s="277">
        <f>SUM(H766:H770)</f>
        <v>0</v>
      </c>
      <c r="I765" s="275">
        <f t="shared" si="176"/>
        <v>11208</v>
      </c>
      <c r="J765" s="276">
        <f t="shared" si="176"/>
        <v>0</v>
      </c>
      <c r="K765" s="277">
        <f t="shared" si="176"/>
        <v>0</v>
      </c>
      <c r="L765" s="274">
        <f t="shared" si="176"/>
        <v>11208</v>
      </c>
      <c r="M765" s="12">
        <f t="shared" si="175"/>
        <v>1</v>
      </c>
      <c r="N765" s="13"/>
    </row>
    <row r="766" spans="1:14">
      <c r="A766" s="10"/>
      <c r="B766" s="292"/>
      <c r="C766" s="280">
        <v>201</v>
      </c>
      <c r="D766" s="281" t="s">
        <v>767</v>
      </c>
      <c r="E766" s="282">
        <f>F766+G766+H766</f>
        <v>0</v>
      </c>
      <c r="F766" s="152"/>
      <c r="G766" s="153"/>
      <c r="H766" s="1422"/>
      <c r="I766" s="152"/>
      <c r="J766" s="153"/>
      <c r="K766" s="1422"/>
      <c r="L766" s="282">
        <f>I766+J766+K766</f>
        <v>0</v>
      </c>
      <c r="M766" s="12" t="str">
        <f t="shared" si="175"/>
        <v/>
      </c>
      <c r="N766" s="13"/>
    </row>
    <row r="767" spans="1:14">
      <c r="A767" s="10"/>
      <c r="B767" s="293"/>
      <c r="C767" s="294">
        <v>202</v>
      </c>
      <c r="D767" s="295" t="s">
        <v>768</v>
      </c>
      <c r="E767" s="296">
        <f>F767+G767+H767</f>
        <v>2764</v>
      </c>
      <c r="F767" s="158">
        <v>2764</v>
      </c>
      <c r="G767" s="159"/>
      <c r="H767" s="1427"/>
      <c r="I767" s="158">
        <v>2535</v>
      </c>
      <c r="J767" s="159"/>
      <c r="K767" s="1427"/>
      <c r="L767" s="296">
        <f>I767+J767+K767</f>
        <v>2535</v>
      </c>
      <c r="M767" s="12">
        <f t="shared" si="175"/>
        <v>1</v>
      </c>
      <c r="N767" s="13"/>
    </row>
    <row r="768" spans="1:14" ht="31.5">
      <c r="A768" s="10"/>
      <c r="B768" s="300"/>
      <c r="C768" s="294">
        <v>205</v>
      </c>
      <c r="D768" s="295" t="s">
        <v>614</v>
      </c>
      <c r="E768" s="296">
        <f>F768+G768+H768</f>
        <v>10864</v>
      </c>
      <c r="F768" s="158">
        <v>10864</v>
      </c>
      <c r="G768" s="159"/>
      <c r="H768" s="1427"/>
      <c r="I768" s="158">
        <v>7321</v>
      </c>
      <c r="J768" s="159"/>
      <c r="K768" s="1427"/>
      <c r="L768" s="296">
        <f>I768+J768+K768</f>
        <v>7321</v>
      </c>
      <c r="M768" s="12">
        <f t="shared" si="175"/>
        <v>1</v>
      </c>
      <c r="N768" s="13"/>
    </row>
    <row r="769" spans="1:14">
      <c r="A769" s="10"/>
      <c r="B769" s="300"/>
      <c r="C769" s="294">
        <v>208</v>
      </c>
      <c r="D769" s="301" t="s">
        <v>615</v>
      </c>
      <c r="E769" s="296">
        <f>F769+G769+H769</f>
        <v>794</v>
      </c>
      <c r="F769" s="158">
        <v>794</v>
      </c>
      <c r="G769" s="159"/>
      <c r="H769" s="1427"/>
      <c r="I769" s="158">
        <v>794</v>
      </c>
      <c r="J769" s="159"/>
      <c r="K769" s="1427"/>
      <c r="L769" s="296">
        <f>I769+J769+K769</f>
        <v>794</v>
      </c>
      <c r="M769" s="12">
        <f t="shared" si="175"/>
        <v>1</v>
      </c>
      <c r="N769" s="13"/>
    </row>
    <row r="770" spans="1:14">
      <c r="A770" s="10"/>
      <c r="B770" s="292"/>
      <c r="C770" s="286">
        <v>209</v>
      </c>
      <c r="D770" s="302" t="s">
        <v>616</v>
      </c>
      <c r="E770" s="288">
        <f>F770+G770+H770</f>
        <v>700</v>
      </c>
      <c r="F770" s="173">
        <v>700</v>
      </c>
      <c r="G770" s="174"/>
      <c r="H770" s="1428"/>
      <c r="I770" s="173">
        <v>558</v>
      </c>
      <c r="J770" s="174"/>
      <c r="K770" s="1428"/>
      <c r="L770" s="288">
        <f>I770+J770+K770</f>
        <v>558</v>
      </c>
      <c r="M770" s="12">
        <f t="shared" si="175"/>
        <v>1</v>
      </c>
      <c r="N770" s="13"/>
    </row>
    <row r="771" spans="1:14">
      <c r="A771" s="10"/>
      <c r="B771" s="273">
        <v>500</v>
      </c>
      <c r="C771" s="1775" t="s">
        <v>199</v>
      </c>
      <c r="D771" s="1776"/>
      <c r="E771" s="274">
        <f t="shared" ref="E771:L771" si="177">SUM(E772:E778)</f>
        <v>44746</v>
      </c>
      <c r="F771" s="275">
        <f t="shared" si="177"/>
        <v>44746</v>
      </c>
      <c r="G771" s="276">
        <f t="shared" si="177"/>
        <v>0</v>
      </c>
      <c r="H771" s="277">
        <f>SUM(H772:H778)</f>
        <v>0</v>
      </c>
      <c r="I771" s="275">
        <f t="shared" si="177"/>
        <v>18881</v>
      </c>
      <c r="J771" s="276">
        <f t="shared" si="177"/>
        <v>0</v>
      </c>
      <c r="K771" s="277">
        <f t="shared" si="177"/>
        <v>0</v>
      </c>
      <c r="L771" s="274">
        <f t="shared" si="177"/>
        <v>18881</v>
      </c>
      <c r="M771" s="12">
        <f t="shared" si="175"/>
        <v>1</v>
      </c>
      <c r="N771" s="13"/>
    </row>
    <row r="772" spans="1:14" ht="18" customHeight="1">
      <c r="A772" s="10"/>
      <c r="B772" s="292"/>
      <c r="C772" s="303">
        <v>551</v>
      </c>
      <c r="D772" s="304" t="s">
        <v>200</v>
      </c>
      <c r="E772" s="282">
        <f t="shared" ref="E772:E779" si="178">F772+G772+H772</f>
        <v>22429</v>
      </c>
      <c r="F772" s="152">
        <v>22429</v>
      </c>
      <c r="G772" s="153"/>
      <c r="H772" s="1422"/>
      <c r="I772" s="152">
        <v>9309</v>
      </c>
      <c r="J772" s="153"/>
      <c r="K772" s="1422"/>
      <c r="L772" s="282">
        <f t="shared" ref="L772:L779" si="179">I772+J772+K772</f>
        <v>9309</v>
      </c>
      <c r="M772" s="12">
        <f t="shared" si="175"/>
        <v>1</v>
      </c>
      <c r="N772" s="13"/>
    </row>
    <row r="773" spans="1:14">
      <c r="A773" s="10"/>
      <c r="B773" s="292"/>
      <c r="C773" s="305">
        <v>552</v>
      </c>
      <c r="D773" s="306" t="s">
        <v>930</v>
      </c>
      <c r="E773" s="296">
        <f t="shared" si="178"/>
        <v>7097</v>
      </c>
      <c r="F773" s="158">
        <v>7097</v>
      </c>
      <c r="G773" s="159"/>
      <c r="H773" s="1427"/>
      <c r="I773" s="158">
        <v>2948</v>
      </c>
      <c r="J773" s="159"/>
      <c r="K773" s="1427"/>
      <c r="L773" s="296">
        <f t="shared" si="179"/>
        <v>2948</v>
      </c>
      <c r="M773" s="12">
        <f t="shared" si="175"/>
        <v>1</v>
      </c>
      <c r="N773" s="13"/>
    </row>
    <row r="774" spans="1:14">
      <c r="A774" s="10"/>
      <c r="B774" s="307"/>
      <c r="C774" s="305">
        <v>558</v>
      </c>
      <c r="D774" s="308" t="s">
        <v>891</v>
      </c>
      <c r="E774" s="296">
        <f>F774+G774+H774</f>
        <v>0</v>
      </c>
      <c r="F774" s="490">
        <v>0</v>
      </c>
      <c r="G774" s="491">
        <v>0</v>
      </c>
      <c r="H774" s="160">
        <v>0</v>
      </c>
      <c r="I774" s="490">
        <v>0</v>
      </c>
      <c r="J774" s="491">
        <v>0</v>
      </c>
      <c r="K774" s="160">
        <v>0</v>
      </c>
      <c r="L774" s="296">
        <f>I774+J774+K774</f>
        <v>0</v>
      </c>
      <c r="M774" s="12" t="str">
        <f t="shared" si="175"/>
        <v/>
      </c>
      <c r="N774" s="13"/>
    </row>
    <row r="775" spans="1:14">
      <c r="A775" s="10"/>
      <c r="B775" s="307"/>
      <c r="C775" s="305">
        <v>560</v>
      </c>
      <c r="D775" s="308" t="s">
        <v>201</v>
      </c>
      <c r="E775" s="296">
        <f t="shared" si="178"/>
        <v>9613</v>
      </c>
      <c r="F775" s="158">
        <v>9613</v>
      </c>
      <c r="G775" s="159"/>
      <c r="H775" s="1427"/>
      <c r="I775" s="158">
        <v>4350</v>
      </c>
      <c r="J775" s="159"/>
      <c r="K775" s="1427"/>
      <c r="L775" s="296">
        <f t="shared" si="179"/>
        <v>4350</v>
      </c>
      <c r="M775" s="12">
        <f t="shared" si="175"/>
        <v>1</v>
      </c>
      <c r="N775" s="13"/>
    </row>
    <row r="776" spans="1:14">
      <c r="A776" s="10"/>
      <c r="B776" s="307"/>
      <c r="C776" s="305">
        <v>580</v>
      </c>
      <c r="D776" s="306" t="s">
        <v>202</v>
      </c>
      <c r="E776" s="296">
        <f t="shared" si="178"/>
        <v>5607</v>
      </c>
      <c r="F776" s="158">
        <v>5607</v>
      </c>
      <c r="G776" s="159"/>
      <c r="H776" s="1427"/>
      <c r="I776" s="158">
        <v>2274</v>
      </c>
      <c r="J776" s="159"/>
      <c r="K776" s="1427"/>
      <c r="L776" s="296">
        <f t="shared" si="179"/>
        <v>2274</v>
      </c>
      <c r="M776" s="12">
        <f t="shared" si="175"/>
        <v>1</v>
      </c>
      <c r="N776" s="13"/>
    </row>
    <row r="777" spans="1:14">
      <c r="A777" s="10"/>
      <c r="B777" s="292"/>
      <c r="C777" s="305">
        <v>588</v>
      </c>
      <c r="D777" s="306" t="s">
        <v>893</v>
      </c>
      <c r="E777" s="296">
        <f>F777+G777+H777</f>
        <v>0</v>
      </c>
      <c r="F777" s="490">
        <v>0</v>
      </c>
      <c r="G777" s="491">
        <v>0</v>
      </c>
      <c r="H777" s="160">
        <v>0</v>
      </c>
      <c r="I777" s="490">
        <v>0</v>
      </c>
      <c r="J777" s="491">
        <v>0</v>
      </c>
      <c r="K777" s="160">
        <v>0</v>
      </c>
      <c r="L777" s="296">
        <f>I777+J777+K777</f>
        <v>0</v>
      </c>
      <c r="M777" s="12" t="str">
        <f t="shared" si="175"/>
        <v/>
      </c>
      <c r="N777" s="13"/>
    </row>
    <row r="778" spans="1:14" ht="31.5">
      <c r="A778" s="22">
        <v>5</v>
      </c>
      <c r="B778" s="292"/>
      <c r="C778" s="309">
        <v>590</v>
      </c>
      <c r="D778" s="310" t="s">
        <v>203</v>
      </c>
      <c r="E778" s="288">
        <f t="shared" si="178"/>
        <v>0</v>
      </c>
      <c r="F778" s="173"/>
      <c r="G778" s="174"/>
      <c r="H778" s="1428"/>
      <c r="I778" s="173"/>
      <c r="J778" s="174"/>
      <c r="K778" s="1428"/>
      <c r="L778" s="288">
        <f t="shared" si="179"/>
        <v>0</v>
      </c>
      <c r="M778" s="12" t="str">
        <f t="shared" si="175"/>
        <v/>
      </c>
      <c r="N778" s="13"/>
    </row>
    <row r="779" spans="1:14">
      <c r="A779" s="23">
        <v>10</v>
      </c>
      <c r="B779" s="273">
        <v>800</v>
      </c>
      <c r="C779" s="1786" t="s">
        <v>204</v>
      </c>
      <c r="D779" s="1787"/>
      <c r="E779" s="311">
        <f t="shared" si="178"/>
        <v>0</v>
      </c>
      <c r="F779" s="1429"/>
      <c r="G779" s="1430"/>
      <c r="H779" s="1431"/>
      <c r="I779" s="1429"/>
      <c r="J779" s="1430"/>
      <c r="K779" s="1431"/>
      <c r="L779" s="311">
        <f t="shared" si="179"/>
        <v>0</v>
      </c>
      <c r="M779" s="12" t="str">
        <f t="shared" si="175"/>
        <v/>
      </c>
      <c r="N779" s="13"/>
    </row>
    <row r="780" spans="1:14">
      <c r="A780" s="23">
        <v>15</v>
      </c>
      <c r="B780" s="273">
        <v>1000</v>
      </c>
      <c r="C780" s="1773" t="s">
        <v>205</v>
      </c>
      <c r="D780" s="1774"/>
      <c r="E780" s="311">
        <f t="shared" ref="E780:L780" si="180">SUM(E781:E797)</f>
        <v>91905</v>
      </c>
      <c r="F780" s="275">
        <f t="shared" si="180"/>
        <v>91905</v>
      </c>
      <c r="G780" s="276">
        <f t="shared" si="180"/>
        <v>0</v>
      </c>
      <c r="H780" s="277">
        <f>SUM(H781:H797)</f>
        <v>0</v>
      </c>
      <c r="I780" s="275">
        <f t="shared" si="180"/>
        <v>41061</v>
      </c>
      <c r="J780" s="276">
        <f t="shared" si="180"/>
        <v>0</v>
      </c>
      <c r="K780" s="277">
        <f t="shared" si="180"/>
        <v>0</v>
      </c>
      <c r="L780" s="311">
        <f t="shared" si="180"/>
        <v>41061</v>
      </c>
      <c r="M780" s="12">
        <f t="shared" si="175"/>
        <v>1</v>
      </c>
      <c r="N780" s="13"/>
    </row>
    <row r="781" spans="1:14">
      <c r="A781" s="22">
        <v>35</v>
      </c>
      <c r="B781" s="293"/>
      <c r="C781" s="280">
        <v>1011</v>
      </c>
      <c r="D781" s="312" t="s">
        <v>206</v>
      </c>
      <c r="E781" s="282">
        <f t="shared" ref="E781:E797" si="181">F781+G781+H781</f>
        <v>39976</v>
      </c>
      <c r="F781" s="152">
        <v>39976</v>
      </c>
      <c r="G781" s="153"/>
      <c r="H781" s="1422"/>
      <c r="I781" s="152">
        <v>18917</v>
      </c>
      <c r="J781" s="153"/>
      <c r="K781" s="1422"/>
      <c r="L781" s="282">
        <f t="shared" ref="L781:L797" si="182">I781+J781+K781</f>
        <v>18917</v>
      </c>
      <c r="M781" s="12">
        <f t="shared" si="175"/>
        <v>1</v>
      </c>
      <c r="N781" s="13"/>
    </row>
    <row r="782" spans="1:14">
      <c r="A782" s="23">
        <v>40</v>
      </c>
      <c r="B782" s="293"/>
      <c r="C782" s="294">
        <v>1012</v>
      </c>
      <c r="D782" s="295" t="s">
        <v>207</v>
      </c>
      <c r="E782" s="296">
        <f t="shared" si="181"/>
        <v>0</v>
      </c>
      <c r="F782" s="158"/>
      <c r="G782" s="159"/>
      <c r="H782" s="1427"/>
      <c r="I782" s="158"/>
      <c r="J782" s="159"/>
      <c r="K782" s="1427"/>
      <c r="L782" s="296">
        <f t="shared" si="182"/>
        <v>0</v>
      </c>
      <c r="M782" s="12" t="str">
        <f t="shared" si="175"/>
        <v/>
      </c>
      <c r="N782" s="13"/>
    </row>
    <row r="783" spans="1:14">
      <c r="A783" s="23">
        <v>45</v>
      </c>
      <c r="B783" s="293"/>
      <c r="C783" s="294">
        <v>1013</v>
      </c>
      <c r="D783" s="295" t="s">
        <v>208</v>
      </c>
      <c r="E783" s="296">
        <f t="shared" si="181"/>
        <v>1500</v>
      </c>
      <c r="F783" s="158">
        <v>1500</v>
      </c>
      <c r="G783" s="159"/>
      <c r="H783" s="1427"/>
      <c r="I783" s="158">
        <v>300</v>
      </c>
      <c r="J783" s="159"/>
      <c r="K783" s="1427"/>
      <c r="L783" s="296">
        <f t="shared" si="182"/>
        <v>300</v>
      </c>
      <c r="M783" s="12">
        <f t="shared" si="175"/>
        <v>1</v>
      </c>
      <c r="N783" s="13"/>
    </row>
    <row r="784" spans="1:14">
      <c r="A784" s="23">
        <v>50</v>
      </c>
      <c r="B784" s="293"/>
      <c r="C784" s="294">
        <v>1014</v>
      </c>
      <c r="D784" s="295" t="s">
        <v>209</v>
      </c>
      <c r="E784" s="296">
        <f t="shared" si="181"/>
        <v>4061</v>
      </c>
      <c r="F784" s="158">
        <v>4061</v>
      </c>
      <c r="G784" s="159"/>
      <c r="H784" s="1427"/>
      <c r="I784" s="158">
        <v>1735</v>
      </c>
      <c r="J784" s="159"/>
      <c r="K784" s="1427"/>
      <c r="L784" s="296">
        <f t="shared" si="182"/>
        <v>1735</v>
      </c>
      <c r="M784" s="12">
        <f t="shared" si="175"/>
        <v>1</v>
      </c>
      <c r="N784" s="13"/>
    </row>
    <row r="785" spans="1:14">
      <c r="A785" s="23">
        <v>55</v>
      </c>
      <c r="B785" s="293"/>
      <c r="C785" s="294">
        <v>1015</v>
      </c>
      <c r="D785" s="295" t="s">
        <v>210</v>
      </c>
      <c r="E785" s="296">
        <f t="shared" si="181"/>
        <v>9514</v>
      </c>
      <c r="F785" s="158">
        <v>9514</v>
      </c>
      <c r="G785" s="159"/>
      <c r="H785" s="1427"/>
      <c r="I785" s="158">
        <v>7486</v>
      </c>
      <c r="J785" s="159"/>
      <c r="K785" s="1427"/>
      <c r="L785" s="296">
        <f t="shared" si="182"/>
        <v>7486</v>
      </c>
      <c r="M785" s="12">
        <f t="shared" si="175"/>
        <v>1</v>
      </c>
      <c r="N785" s="13"/>
    </row>
    <row r="786" spans="1:14">
      <c r="A786" s="23">
        <v>60</v>
      </c>
      <c r="B786" s="293"/>
      <c r="C786" s="313">
        <v>1016</v>
      </c>
      <c r="D786" s="314" t="s">
        <v>211</v>
      </c>
      <c r="E786" s="315">
        <f t="shared" si="181"/>
        <v>11200</v>
      </c>
      <c r="F786" s="164">
        <v>11200</v>
      </c>
      <c r="G786" s="165"/>
      <c r="H786" s="1423"/>
      <c r="I786" s="164">
        <v>1690</v>
      </c>
      <c r="J786" s="165"/>
      <c r="K786" s="1423"/>
      <c r="L786" s="315">
        <f t="shared" si="182"/>
        <v>1690</v>
      </c>
      <c r="M786" s="12">
        <f t="shared" si="175"/>
        <v>1</v>
      </c>
      <c r="N786" s="13"/>
    </row>
    <row r="787" spans="1:14">
      <c r="A787" s="22">
        <v>65</v>
      </c>
      <c r="B787" s="279"/>
      <c r="C787" s="319">
        <v>1020</v>
      </c>
      <c r="D787" s="320" t="s">
        <v>212</v>
      </c>
      <c r="E787" s="321">
        <f t="shared" si="181"/>
        <v>20242</v>
      </c>
      <c r="F787" s="455">
        <v>20242</v>
      </c>
      <c r="G787" s="456"/>
      <c r="H787" s="1435"/>
      <c r="I787" s="455">
        <v>10028</v>
      </c>
      <c r="J787" s="456"/>
      <c r="K787" s="1435"/>
      <c r="L787" s="321">
        <f t="shared" si="182"/>
        <v>10028</v>
      </c>
      <c r="M787" s="12">
        <f t="shared" si="175"/>
        <v>1</v>
      </c>
      <c r="N787" s="13"/>
    </row>
    <row r="788" spans="1:14">
      <c r="A788" s="23">
        <v>70</v>
      </c>
      <c r="B788" s="293"/>
      <c r="C788" s="325">
        <v>1030</v>
      </c>
      <c r="D788" s="326" t="s">
        <v>213</v>
      </c>
      <c r="E788" s="327">
        <f t="shared" si="181"/>
        <v>3312</v>
      </c>
      <c r="F788" s="450">
        <v>3312</v>
      </c>
      <c r="G788" s="451"/>
      <c r="H788" s="1432"/>
      <c r="I788" s="450"/>
      <c r="J788" s="451"/>
      <c r="K788" s="1432"/>
      <c r="L788" s="327">
        <f t="shared" si="182"/>
        <v>0</v>
      </c>
      <c r="M788" s="12">
        <f t="shared" si="175"/>
        <v>1</v>
      </c>
      <c r="N788" s="13"/>
    </row>
    <row r="789" spans="1:14">
      <c r="A789" s="23">
        <v>75</v>
      </c>
      <c r="B789" s="293"/>
      <c r="C789" s="319">
        <v>1051</v>
      </c>
      <c r="D789" s="332" t="s">
        <v>214</v>
      </c>
      <c r="E789" s="321">
        <f t="shared" si="181"/>
        <v>1500</v>
      </c>
      <c r="F789" s="455">
        <v>1500</v>
      </c>
      <c r="G789" s="456"/>
      <c r="H789" s="1435"/>
      <c r="I789" s="455">
        <v>461</v>
      </c>
      <c r="J789" s="456"/>
      <c r="K789" s="1435"/>
      <c r="L789" s="321">
        <f t="shared" si="182"/>
        <v>461</v>
      </c>
      <c r="M789" s="12">
        <f t="shared" si="175"/>
        <v>1</v>
      </c>
      <c r="N789" s="13"/>
    </row>
    <row r="790" spans="1:14">
      <c r="A790" s="23">
        <v>80</v>
      </c>
      <c r="B790" s="293"/>
      <c r="C790" s="294">
        <v>1052</v>
      </c>
      <c r="D790" s="295" t="s">
        <v>215</v>
      </c>
      <c r="E790" s="296">
        <f t="shared" si="181"/>
        <v>0</v>
      </c>
      <c r="F790" s="158"/>
      <c r="G790" s="159"/>
      <c r="H790" s="1427"/>
      <c r="I790" s="158"/>
      <c r="J790" s="159"/>
      <c r="K790" s="1427"/>
      <c r="L790" s="296">
        <f t="shared" si="182"/>
        <v>0</v>
      </c>
      <c r="M790" s="12" t="str">
        <f t="shared" si="175"/>
        <v/>
      </c>
      <c r="N790" s="13"/>
    </row>
    <row r="791" spans="1:14">
      <c r="A791" s="23">
        <v>80</v>
      </c>
      <c r="B791" s="293"/>
      <c r="C791" s="325">
        <v>1053</v>
      </c>
      <c r="D791" s="326" t="s">
        <v>894</v>
      </c>
      <c r="E791" s="327">
        <f t="shared" si="181"/>
        <v>0</v>
      </c>
      <c r="F791" s="450"/>
      <c r="G791" s="451"/>
      <c r="H791" s="1432"/>
      <c r="I791" s="450"/>
      <c r="J791" s="451"/>
      <c r="K791" s="1432"/>
      <c r="L791" s="327">
        <f t="shared" si="182"/>
        <v>0</v>
      </c>
      <c r="M791" s="12" t="str">
        <f t="shared" si="175"/>
        <v/>
      </c>
      <c r="N791" s="13"/>
    </row>
    <row r="792" spans="1:14">
      <c r="A792" s="23">
        <v>85</v>
      </c>
      <c r="B792" s="293"/>
      <c r="C792" s="319">
        <v>1062</v>
      </c>
      <c r="D792" s="320" t="s">
        <v>216</v>
      </c>
      <c r="E792" s="321">
        <f t="shared" si="181"/>
        <v>600</v>
      </c>
      <c r="F792" s="455">
        <v>600</v>
      </c>
      <c r="G792" s="456"/>
      <c r="H792" s="1435"/>
      <c r="I792" s="455">
        <v>444</v>
      </c>
      <c r="J792" s="456"/>
      <c r="K792" s="1435"/>
      <c r="L792" s="321">
        <f t="shared" si="182"/>
        <v>444</v>
      </c>
      <c r="M792" s="12">
        <f t="shared" si="175"/>
        <v>1</v>
      </c>
      <c r="N792" s="13"/>
    </row>
    <row r="793" spans="1:14">
      <c r="A793" s="23">
        <v>90</v>
      </c>
      <c r="B793" s="293"/>
      <c r="C793" s="325">
        <v>1063</v>
      </c>
      <c r="D793" s="333" t="s">
        <v>820</v>
      </c>
      <c r="E793" s="327">
        <f t="shared" si="181"/>
        <v>0</v>
      </c>
      <c r="F793" s="450"/>
      <c r="G793" s="451"/>
      <c r="H793" s="1432"/>
      <c r="I793" s="450"/>
      <c r="J793" s="451"/>
      <c r="K793" s="1432"/>
      <c r="L793" s="327">
        <f t="shared" si="182"/>
        <v>0</v>
      </c>
      <c r="M793" s="12" t="str">
        <f t="shared" si="175"/>
        <v/>
      </c>
      <c r="N793" s="13"/>
    </row>
    <row r="794" spans="1:14">
      <c r="A794" s="23">
        <v>90</v>
      </c>
      <c r="B794" s="293"/>
      <c r="C794" s="334">
        <v>1069</v>
      </c>
      <c r="D794" s="335" t="s">
        <v>217</v>
      </c>
      <c r="E794" s="336">
        <f t="shared" si="181"/>
        <v>0</v>
      </c>
      <c r="F794" s="602"/>
      <c r="G794" s="603"/>
      <c r="H794" s="1434"/>
      <c r="I794" s="602"/>
      <c r="J794" s="603"/>
      <c r="K794" s="1434"/>
      <c r="L794" s="336">
        <f t="shared" si="182"/>
        <v>0</v>
      </c>
      <c r="M794" s="12" t="str">
        <f t="shared" si="175"/>
        <v/>
      </c>
      <c r="N794" s="13"/>
    </row>
    <row r="795" spans="1:14">
      <c r="A795" s="22">
        <v>115</v>
      </c>
      <c r="B795" s="279"/>
      <c r="C795" s="319">
        <v>1091</v>
      </c>
      <c r="D795" s="332" t="s">
        <v>931</v>
      </c>
      <c r="E795" s="321">
        <f t="shared" si="181"/>
        <v>0</v>
      </c>
      <c r="F795" s="455"/>
      <c r="G795" s="456"/>
      <c r="H795" s="1435"/>
      <c r="I795" s="455"/>
      <c r="J795" s="456"/>
      <c r="K795" s="1435"/>
      <c r="L795" s="321">
        <f t="shared" si="182"/>
        <v>0</v>
      </c>
      <c r="M795" s="12" t="str">
        <f t="shared" si="175"/>
        <v/>
      </c>
      <c r="N795" s="13"/>
    </row>
    <row r="796" spans="1:14">
      <c r="A796" s="22">
        <v>125</v>
      </c>
      <c r="B796" s="293"/>
      <c r="C796" s="294">
        <v>1092</v>
      </c>
      <c r="D796" s="295" t="s">
        <v>312</v>
      </c>
      <c r="E796" s="296">
        <f t="shared" si="181"/>
        <v>0</v>
      </c>
      <c r="F796" s="158"/>
      <c r="G796" s="159"/>
      <c r="H796" s="1427"/>
      <c r="I796" s="158"/>
      <c r="J796" s="159"/>
      <c r="K796" s="1427"/>
      <c r="L796" s="296">
        <f t="shared" si="182"/>
        <v>0</v>
      </c>
      <c r="M796" s="12" t="str">
        <f t="shared" si="175"/>
        <v/>
      </c>
      <c r="N796" s="13"/>
    </row>
    <row r="797" spans="1:14">
      <c r="A797" s="23">
        <v>130</v>
      </c>
      <c r="B797" s="293"/>
      <c r="C797" s="286">
        <v>1098</v>
      </c>
      <c r="D797" s="340" t="s">
        <v>218</v>
      </c>
      <c r="E797" s="288">
        <f t="shared" si="181"/>
        <v>0</v>
      </c>
      <c r="F797" s="173"/>
      <c r="G797" s="174"/>
      <c r="H797" s="1428"/>
      <c r="I797" s="173"/>
      <c r="J797" s="174"/>
      <c r="K797" s="1428"/>
      <c r="L797" s="288">
        <f t="shared" si="182"/>
        <v>0</v>
      </c>
      <c r="M797" s="12" t="str">
        <f t="shared" si="175"/>
        <v/>
      </c>
      <c r="N797" s="13"/>
    </row>
    <row r="798" spans="1:14">
      <c r="A798" s="23">
        <v>135</v>
      </c>
      <c r="B798" s="273">
        <v>1900</v>
      </c>
      <c r="C798" s="1784" t="s">
        <v>279</v>
      </c>
      <c r="D798" s="1785"/>
      <c r="E798" s="311">
        <f t="shared" ref="E798:L798" si="183">SUM(E799:E801)</f>
        <v>1100</v>
      </c>
      <c r="F798" s="275">
        <f t="shared" si="183"/>
        <v>1100</v>
      </c>
      <c r="G798" s="276">
        <f t="shared" si="183"/>
        <v>0</v>
      </c>
      <c r="H798" s="277">
        <f>SUM(H799:H801)</f>
        <v>0</v>
      </c>
      <c r="I798" s="275">
        <f t="shared" si="183"/>
        <v>798</v>
      </c>
      <c r="J798" s="276">
        <f t="shared" si="183"/>
        <v>0</v>
      </c>
      <c r="K798" s="277">
        <f t="shared" si="183"/>
        <v>0</v>
      </c>
      <c r="L798" s="311">
        <f t="shared" si="183"/>
        <v>798</v>
      </c>
      <c r="M798" s="12">
        <f t="shared" si="175"/>
        <v>1</v>
      </c>
      <c r="N798" s="13"/>
    </row>
    <row r="799" spans="1:14">
      <c r="A799" s="23">
        <v>140</v>
      </c>
      <c r="B799" s="293"/>
      <c r="C799" s="280">
        <v>1901</v>
      </c>
      <c r="D799" s="341" t="s">
        <v>932</v>
      </c>
      <c r="E799" s="282">
        <f>F799+G799+H799</f>
        <v>0</v>
      </c>
      <c r="F799" s="152"/>
      <c r="G799" s="153"/>
      <c r="H799" s="1422"/>
      <c r="I799" s="152"/>
      <c r="J799" s="153"/>
      <c r="K799" s="1422"/>
      <c r="L799" s="282">
        <f>I799+J799+K799</f>
        <v>0</v>
      </c>
      <c r="M799" s="12" t="str">
        <f t="shared" si="175"/>
        <v/>
      </c>
      <c r="N799" s="13"/>
    </row>
    <row r="800" spans="1:14">
      <c r="A800" s="23">
        <v>145</v>
      </c>
      <c r="B800" s="342"/>
      <c r="C800" s="294">
        <v>1981</v>
      </c>
      <c r="D800" s="343" t="s">
        <v>933</v>
      </c>
      <c r="E800" s="296">
        <f>F800+G800+H800</f>
        <v>1100</v>
      </c>
      <c r="F800" s="158">
        <v>1100</v>
      </c>
      <c r="G800" s="159"/>
      <c r="H800" s="1427"/>
      <c r="I800" s="158">
        <v>798</v>
      </c>
      <c r="J800" s="159"/>
      <c r="K800" s="1427"/>
      <c r="L800" s="296">
        <f>I800+J800+K800</f>
        <v>798</v>
      </c>
      <c r="M800" s="12">
        <f t="shared" si="175"/>
        <v>1</v>
      </c>
      <c r="N800" s="13"/>
    </row>
    <row r="801" spans="1:14">
      <c r="A801" s="23">
        <v>150</v>
      </c>
      <c r="B801" s="293"/>
      <c r="C801" s="286">
        <v>1991</v>
      </c>
      <c r="D801" s="344" t="s">
        <v>934</v>
      </c>
      <c r="E801" s="288">
        <f>F801+G801+H801</f>
        <v>0</v>
      </c>
      <c r="F801" s="173"/>
      <c r="G801" s="174"/>
      <c r="H801" s="1428"/>
      <c r="I801" s="173"/>
      <c r="J801" s="174"/>
      <c r="K801" s="1428"/>
      <c r="L801" s="288">
        <f>I801+J801+K801</f>
        <v>0</v>
      </c>
      <c r="M801" s="12" t="str">
        <f t="shared" si="175"/>
        <v/>
      </c>
      <c r="N801" s="13"/>
    </row>
    <row r="802" spans="1:14">
      <c r="A802" s="23">
        <v>155</v>
      </c>
      <c r="B802" s="273">
        <v>2100</v>
      </c>
      <c r="C802" s="1784" t="s">
        <v>741</v>
      </c>
      <c r="D802" s="1785"/>
      <c r="E802" s="311">
        <f t="shared" ref="E802:L802" si="184">SUM(E803:E807)</f>
        <v>0</v>
      </c>
      <c r="F802" s="275">
        <f t="shared" si="184"/>
        <v>0</v>
      </c>
      <c r="G802" s="276">
        <f t="shared" si="184"/>
        <v>0</v>
      </c>
      <c r="H802" s="277">
        <f>SUM(H803:H807)</f>
        <v>0</v>
      </c>
      <c r="I802" s="275">
        <f t="shared" si="184"/>
        <v>0</v>
      </c>
      <c r="J802" s="276">
        <f t="shared" si="184"/>
        <v>0</v>
      </c>
      <c r="K802" s="277">
        <f t="shared" si="184"/>
        <v>0</v>
      </c>
      <c r="L802" s="311">
        <f t="shared" si="184"/>
        <v>0</v>
      </c>
      <c r="M802" s="12" t="str">
        <f t="shared" si="175"/>
        <v/>
      </c>
      <c r="N802" s="13"/>
    </row>
    <row r="803" spans="1:14">
      <c r="A803" s="23">
        <v>160</v>
      </c>
      <c r="B803" s="293"/>
      <c r="C803" s="280">
        <v>2110</v>
      </c>
      <c r="D803" s="345" t="s">
        <v>219</v>
      </c>
      <c r="E803" s="282">
        <f>F803+G803+H803</f>
        <v>0</v>
      </c>
      <c r="F803" s="152"/>
      <c r="G803" s="153"/>
      <c r="H803" s="1422"/>
      <c r="I803" s="152"/>
      <c r="J803" s="153"/>
      <c r="K803" s="1422"/>
      <c r="L803" s="282">
        <f>I803+J803+K803</f>
        <v>0</v>
      </c>
      <c r="M803" s="12" t="str">
        <f t="shared" si="175"/>
        <v/>
      </c>
      <c r="N803" s="13"/>
    </row>
    <row r="804" spans="1:14">
      <c r="A804" s="23">
        <v>165</v>
      </c>
      <c r="B804" s="342"/>
      <c r="C804" s="294">
        <v>2120</v>
      </c>
      <c r="D804" s="301" t="s">
        <v>220</v>
      </c>
      <c r="E804" s="296">
        <f>F804+G804+H804</f>
        <v>0</v>
      </c>
      <c r="F804" s="158"/>
      <c r="G804" s="159"/>
      <c r="H804" s="1427"/>
      <c r="I804" s="158"/>
      <c r="J804" s="159"/>
      <c r="K804" s="1427"/>
      <c r="L804" s="296">
        <f>I804+J804+K804</f>
        <v>0</v>
      </c>
      <c r="M804" s="12" t="str">
        <f t="shared" si="175"/>
        <v/>
      </c>
      <c r="N804" s="13"/>
    </row>
    <row r="805" spans="1:14">
      <c r="A805" s="23">
        <v>175</v>
      </c>
      <c r="B805" s="342"/>
      <c r="C805" s="294">
        <v>2125</v>
      </c>
      <c r="D805" s="301" t="s">
        <v>221</v>
      </c>
      <c r="E805" s="296">
        <f>F805+G805+H805</f>
        <v>0</v>
      </c>
      <c r="F805" s="490">
        <v>0</v>
      </c>
      <c r="G805" s="491">
        <v>0</v>
      </c>
      <c r="H805" s="160">
        <v>0</v>
      </c>
      <c r="I805" s="490">
        <v>0</v>
      </c>
      <c r="J805" s="491">
        <v>0</v>
      </c>
      <c r="K805" s="160">
        <v>0</v>
      </c>
      <c r="L805" s="296">
        <f>I805+J805+K805</f>
        <v>0</v>
      </c>
      <c r="M805" s="12" t="str">
        <f t="shared" si="175"/>
        <v/>
      </c>
      <c r="N805" s="13"/>
    </row>
    <row r="806" spans="1:14">
      <c r="A806" s="23">
        <v>180</v>
      </c>
      <c r="B806" s="292"/>
      <c r="C806" s="294">
        <v>2140</v>
      </c>
      <c r="D806" s="301" t="s">
        <v>222</v>
      </c>
      <c r="E806" s="296">
        <f>F806+G806+H806</f>
        <v>0</v>
      </c>
      <c r="F806" s="490">
        <v>0</v>
      </c>
      <c r="G806" s="491">
        <v>0</v>
      </c>
      <c r="H806" s="160">
        <v>0</v>
      </c>
      <c r="I806" s="490">
        <v>0</v>
      </c>
      <c r="J806" s="491">
        <v>0</v>
      </c>
      <c r="K806" s="160">
        <v>0</v>
      </c>
      <c r="L806" s="296">
        <f>I806+J806+K806</f>
        <v>0</v>
      </c>
      <c r="M806" s="12" t="str">
        <f t="shared" si="175"/>
        <v/>
      </c>
      <c r="N806" s="13"/>
    </row>
    <row r="807" spans="1:14">
      <c r="A807" s="23">
        <v>185</v>
      </c>
      <c r="B807" s="293"/>
      <c r="C807" s="286">
        <v>2190</v>
      </c>
      <c r="D807" s="346" t="s">
        <v>223</v>
      </c>
      <c r="E807" s="288">
        <f>F807+G807+H807</f>
        <v>0</v>
      </c>
      <c r="F807" s="173"/>
      <c r="G807" s="174"/>
      <c r="H807" s="1428"/>
      <c r="I807" s="173"/>
      <c r="J807" s="174"/>
      <c r="K807" s="1428"/>
      <c r="L807" s="288">
        <f>I807+J807+K807</f>
        <v>0</v>
      </c>
      <c r="M807" s="12" t="str">
        <f t="shared" si="175"/>
        <v/>
      </c>
      <c r="N807" s="13"/>
    </row>
    <row r="808" spans="1:14">
      <c r="A808" s="23">
        <v>190</v>
      </c>
      <c r="B808" s="273">
        <v>2200</v>
      </c>
      <c r="C808" s="1784" t="s">
        <v>224</v>
      </c>
      <c r="D808" s="1785"/>
      <c r="E808" s="311">
        <f t="shared" ref="E808:L808" si="185">SUM(E809:E810)</f>
        <v>0</v>
      </c>
      <c r="F808" s="275">
        <f t="shared" si="185"/>
        <v>0</v>
      </c>
      <c r="G808" s="276">
        <f t="shared" si="185"/>
        <v>0</v>
      </c>
      <c r="H808" s="277">
        <f>SUM(H809:H810)</f>
        <v>0</v>
      </c>
      <c r="I808" s="275">
        <f t="shared" si="185"/>
        <v>0</v>
      </c>
      <c r="J808" s="276">
        <f t="shared" si="185"/>
        <v>0</v>
      </c>
      <c r="K808" s="277">
        <f t="shared" si="185"/>
        <v>0</v>
      </c>
      <c r="L808" s="311">
        <f t="shared" si="185"/>
        <v>0</v>
      </c>
      <c r="M808" s="12" t="str">
        <f t="shared" si="175"/>
        <v/>
      </c>
      <c r="N808" s="13"/>
    </row>
    <row r="809" spans="1:14">
      <c r="A809" s="23">
        <v>200</v>
      </c>
      <c r="B809" s="293"/>
      <c r="C809" s="280">
        <v>2221</v>
      </c>
      <c r="D809" s="281" t="s">
        <v>313</v>
      </c>
      <c r="E809" s="282">
        <f t="shared" ref="E809:E814" si="186">F809+G809+H809</f>
        <v>0</v>
      </c>
      <c r="F809" s="152"/>
      <c r="G809" s="153"/>
      <c r="H809" s="1422"/>
      <c r="I809" s="152"/>
      <c r="J809" s="153"/>
      <c r="K809" s="1422"/>
      <c r="L809" s="282">
        <f t="shared" ref="L809:L814" si="187">I809+J809+K809</f>
        <v>0</v>
      </c>
      <c r="M809" s="12" t="str">
        <f t="shared" si="175"/>
        <v/>
      </c>
      <c r="N809" s="13"/>
    </row>
    <row r="810" spans="1:14">
      <c r="A810" s="23">
        <v>200</v>
      </c>
      <c r="B810" s="293"/>
      <c r="C810" s="286">
        <v>2224</v>
      </c>
      <c r="D810" s="287" t="s">
        <v>225</v>
      </c>
      <c r="E810" s="288">
        <f t="shared" si="186"/>
        <v>0</v>
      </c>
      <c r="F810" s="173"/>
      <c r="G810" s="174"/>
      <c r="H810" s="1428"/>
      <c r="I810" s="173"/>
      <c r="J810" s="174"/>
      <c r="K810" s="1428"/>
      <c r="L810" s="288">
        <f t="shared" si="187"/>
        <v>0</v>
      </c>
      <c r="M810" s="12" t="str">
        <f t="shared" si="175"/>
        <v/>
      </c>
      <c r="N810" s="13"/>
    </row>
    <row r="811" spans="1:14">
      <c r="A811" s="23">
        <v>205</v>
      </c>
      <c r="B811" s="273">
        <v>2500</v>
      </c>
      <c r="C811" s="1784" t="s">
        <v>226</v>
      </c>
      <c r="D811" s="1785"/>
      <c r="E811" s="311">
        <f t="shared" si="186"/>
        <v>0</v>
      </c>
      <c r="F811" s="1429"/>
      <c r="G811" s="1430"/>
      <c r="H811" s="1431"/>
      <c r="I811" s="1429"/>
      <c r="J811" s="1430"/>
      <c r="K811" s="1431"/>
      <c r="L811" s="311">
        <f t="shared" si="187"/>
        <v>0</v>
      </c>
      <c r="M811" s="12" t="str">
        <f t="shared" si="175"/>
        <v/>
      </c>
      <c r="N811" s="13"/>
    </row>
    <row r="812" spans="1:14">
      <c r="A812" s="23">
        <v>210</v>
      </c>
      <c r="B812" s="273">
        <v>2600</v>
      </c>
      <c r="C812" s="1790" t="s">
        <v>227</v>
      </c>
      <c r="D812" s="1791"/>
      <c r="E812" s="311">
        <f t="shared" si="186"/>
        <v>0</v>
      </c>
      <c r="F812" s="1429"/>
      <c r="G812" s="1430"/>
      <c r="H812" s="1431"/>
      <c r="I812" s="1429"/>
      <c r="J812" s="1430"/>
      <c r="K812" s="1431"/>
      <c r="L812" s="311">
        <f t="shared" si="187"/>
        <v>0</v>
      </c>
      <c r="M812" s="12" t="str">
        <f t="shared" si="175"/>
        <v/>
      </c>
      <c r="N812" s="13"/>
    </row>
    <row r="813" spans="1:14">
      <c r="A813" s="23">
        <v>215</v>
      </c>
      <c r="B813" s="273">
        <v>2700</v>
      </c>
      <c r="C813" s="1790" t="s">
        <v>228</v>
      </c>
      <c r="D813" s="1791"/>
      <c r="E813" s="311">
        <f t="shared" si="186"/>
        <v>0</v>
      </c>
      <c r="F813" s="1429"/>
      <c r="G813" s="1430"/>
      <c r="H813" s="1431"/>
      <c r="I813" s="1429"/>
      <c r="J813" s="1430"/>
      <c r="K813" s="1431"/>
      <c r="L813" s="311">
        <f t="shared" si="187"/>
        <v>0</v>
      </c>
      <c r="M813" s="12" t="str">
        <f t="shared" si="175"/>
        <v/>
      </c>
      <c r="N813" s="13"/>
    </row>
    <row r="814" spans="1:14" ht="36" customHeight="1">
      <c r="A814" s="22">
        <v>220</v>
      </c>
      <c r="B814" s="273">
        <v>2800</v>
      </c>
      <c r="C814" s="1790" t="s">
        <v>1690</v>
      </c>
      <c r="D814" s="1791"/>
      <c r="E814" s="311">
        <f t="shared" si="186"/>
        <v>0</v>
      </c>
      <c r="F814" s="1429"/>
      <c r="G814" s="1430"/>
      <c r="H814" s="1431"/>
      <c r="I814" s="1429"/>
      <c r="J814" s="1430"/>
      <c r="K814" s="1431"/>
      <c r="L814" s="311">
        <f t="shared" si="187"/>
        <v>0</v>
      </c>
      <c r="M814" s="12" t="str">
        <f t="shared" si="175"/>
        <v/>
      </c>
      <c r="N814" s="13"/>
    </row>
    <row r="815" spans="1:14">
      <c r="A815" s="23">
        <v>225</v>
      </c>
      <c r="B815" s="273">
        <v>2900</v>
      </c>
      <c r="C815" s="1784" t="s">
        <v>229</v>
      </c>
      <c r="D815" s="1785"/>
      <c r="E815" s="311">
        <f>SUM(E816:E823)</f>
        <v>0</v>
      </c>
      <c r="F815" s="275">
        <f>SUM(F816:F823)</f>
        <v>0</v>
      </c>
      <c r="G815" s="275">
        <f t="shared" ref="G815:L815" si="188">SUM(G816:G823)</f>
        <v>0</v>
      </c>
      <c r="H815" s="275">
        <f t="shared" si="188"/>
        <v>0</v>
      </c>
      <c r="I815" s="275">
        <f t="shared" si="188"/>
        <v>0</v>
      </c>
      <c r="J815" s="275">
        <f t="shared" si="188"/>
        <v>0</v>
      </c>
      <c r="K815" s="275">
        <f t="shared" si="188"/>
        <v>0</v>
      </c>
      <c r="L815" s="275">
        <f t="shared" si="188"/>
        <v>0</v>
      </c>
      <c r="M815" s="12" t="str">
        <f t="shared" si="175"/>
        <v/>
      </c>
      <c r="N815" s="13"/>
    </row>
    <row r="816" spans="1:14">
      <c r="A816" s="23">
        <v>230</v>
      </c>
      <c r="B816" s="347"/>
      <c r="C816" s="280">
        <v>2910</v>
      </c>
      <c r="D816" s="348" t="s">
        <v>2024</v>
      </c>
      <c r="E816" s="282">
        <f>F816+G816+H816</f>
        <v>0</v>
      </c>
      <c r="F816" s="152"/>
      <c r="G816" s="153"/>
      <c r="H816" s="1422"/>
      <c r="I816" s="152"/>
      <c r="J816" s="153"/>
      <c r="K816" s="1422"/>
      <c r="L816" s="282">
        <f>I816+J816+K816</f>
        <v>0</v>
      </c>
      <c r="M816" s="12" t="str">
        <f t="shared" si="175"/>
        <v/>
      </c>
      <c r="N816" s="13"/>
    </row>
    <row r="817" spans="1:14">
      <c r="A817" s="23">
        <v>245</v>
      </c>
      <c r="B817" s="347"/>
      <c r="C817" s="280">
        <v>2920</v>
      </c>
      <c r="D817" s="348" t="s">
        <v>230</v>
      </c>
      <c r="E817" s="282">
        <f t="shared" ref="E817:E823" si="189">F817+G817+H817</f>
        <v>0</v>
      </c>
      <c r="F817" s="152"/>
      <c r="G817" s="153"/>
      <c r="H817" s="1422"/>
      <c r="I817" s="152"/>
      <c r="J817" s="153"/>
      <c r="K817" s="1422"/>
      <c r="L817" s="282">
        <f t="shared" ref="L817:L823" si="190">I817+J817+K817</f>
        <v>0</v>
      </c>
      <c r="M817" s="12" t="str">
        <f t="shared" si="175"/>
        <v/>
      </c>
      <c r="N817" s="13"/>
    </row>
    <row r="818" spans="1:14" ht="31.5">
      <c r="A818" s="22">
        <v>220</v>
      </c>
      <c r="B818" s="347"/>
      <c r="C818" s="325">
        <v>2969</v>
      </c>
      <c r="D818" s="349" t="s">
        <v>231</v>
      </c>
      <c r="E818" s="327">
        <f t="shared" si="189"/>
        <v>0</v>
      </c>
      <c r="F818" s="450"/>
      <c r="G818" s="451"/>
      <c r="H818" s="1432"/>
      <c r="I818" s="450"/>
      <c r="J818" s="451"/>
      <c r="K818" s="1432"/>
      <c r="L818" s="327">
        <f t="shared" si="190"/>
        <v>0</v>
      </c>
      <c r="M818" s="12" t="str">
        <f t="shared" si="175"/>
        <v/>
      </c>
      <c r="N818" s="13"/>
    </row>
    <row r="819" spans="1:14" ht="31.5">
      <c r="A819" s="23">
        <v>225</v>
      </c>
      <c r="B819" s="347"/>
      <c r="C819" s="350">
        <v>2970</v>
      </c>
      <c r="D819" s="351" t="s">
        <v>232</v>
      </c>
      <c r="E819" s="352">
        <f t="shared" si="189"/>
        <v>0</v>
      </c>
      <c r="F819" s="638"/>
      <c r="G819" s="639"/>
      <c r="H819" s="1433"/>
      <c r="I819" s="638"/>
      <c r="J819" s="639"/>
      <c r="K819" s="1433"/>
      <c r="L819" s="352">
        <f t="shared" si="190"/>
        <v>0</v>
      </c>
      <c r="M819" s="12" t="str">
        <f t="shared" si="175"/>
        <v/>
      </c>
      <c r="N819" s="13"/>
    </row>
    <row r="820" spans="1:14">
      <c r="A820" s="23">
        <v>230</v>
      </c>
      <c r="B820" s="347"/>
      <c r="C820" s="334">
        <v>2989</v>
      </c>
      <c r="D820" s="356" t="s">
        <v>233</v>
      </c>
      <c r="E820" s="336">
        <f t="shared" si="189"/>
        <v>0</v>
      </c>
      <c r="F820" s="602"/>
      <c r="G820" s="603"/>
      <c r="H820" s="1434"/>
      <c r="I820" s="602"/>
      <c r="J820" s="603"/>
      <c r="K820" s="1434"/>
      <c r="L820" s="336">
        <f t="shared" si="190"/>
        <v>0</v>
      </c>
      <c r="M820" s="12" t="str">
        <f t="shared" si="175"/>
        <v/>
      </c>
      <c r="N820" s="13"/>
    </row>
    <row r="821" spans="1:14">
      <c r="A821" s="23">
        <v>235</v>
      </c>
      <c r="B821" s="293"/>
      <c r="C821" s="319">
        <v>2990</v>
      </c>
      <c r="D821" s="357" t="s">
        <v>2056</v>
      </c>
      <c r="E821" s="321">
        <f>F821+G821+H821</f>
        <v>0</v>
      </c>
      <c r="F821" s="455"/>
      <c r="G821" s="456"/>
      <c r="H821" s="1435"/>
      <c r="I821" s="455"/>
      <c r="J821" s="456"/>
      <c r="K821" s="1435"/>
      <c r="L821" s="321">
        <f>I821+J821+K821</f>
        <v>0</v>
      </c>
      <c r="M821" s="12" t="str">
        <f t="shared" si="175"/>
        <v/>
      </c>
      <c r="N821" s="13"/>
    </row>
    <row r="822" spans="1:14">
      <c r="A822" s="23">
        <v>240</v>
      </c>
      <c r="B822" s="293"/>
      <c r="C822" s="319">
        <v>2991</v>
      </c>
      <c r="D822" s="357" t="s">
        <v>234</v>
      </c>
      <c r="E822" s="321">
        <f t="shared" si="189"/>
        <v>0</v>
      </c>
      <c r="F822" s="455"/>
      <c r="G822" s="456"/>
      <c r="H822" s="1435"/>
      <c r="I822" s="455"/>
      <c r="J822" s="456"/>
      <c r="K822" s="1435"/>
      <c r="L822" s="321">
        <f t="shared" si="190"/>
        <v>0</v>
      </c>
      <c r="M822" s="12" t="str">
        <f t="shared" si="175"/>
        <v/>
      </c>
      <c r="N822" s="13"/>
    </row>
    <row r="823" spans="1:14">
      <c r="A823" s="23">
        <v>245</v>
      </c>
      <c r="B823" s="293"/>
      <c r="C823" s="286">
        <v>2992</v>
      </c>
      <c r="D823" s="358" t="s">
        <v>235</v>
      </c>
      <c r="E823" s="288">
        <f t="shared" si="189"/>
        <v>0</v>
      </c>
      <c r="F823" s="173"/>
      <c r="G823" s="174"/>
      <c r="H823" s="1428"/>
      <c r="I823" s="173"/>
      <c r="J823" s="174"/>
      <c r="K823" s="1428"/>
      <c r="L823" s="288">
        <f t="shared" si="190"/>
        <v>0</v>
      </c>
      <c r="M823" s="12" t="str">
        <f t="shared" si="175"/>
        <v/>
      </c>
      <c r="N823" s="13"/>
    </row>
    <row r="824" spans="1:14">
      <c r="A824" s="22">
        <v>250</v>
      </c>
      <c r="B824" s="273">
        <v>3300</v>
      </c>
      <c r="C824" s="359" t="s">
        <v>236</v>
      </c>
      <c r="D824" s="1670"/>
      <c r="E824" s="311">
        <f t="shared" ref="E824:L824" si="191">SUM(E825:E830)</f>
        <v>0</v>
      </c>
      <c r="F824" s="275">
        <f t="shared" si="191"/>
        <v>0</v>
      </c>
      <c r="G824" s="276">
        <f t="shared" si="191"/>
        <v>0</v>
      </c>
      <c r="H824" s="277">
        <f>SUM(H825:H830)</f>
        <v>0</v>
      </c>
      <c r="I824" s="275">
        <f t="shared" si="191"/>
        <v>0</v>
      </c>
      <c r="J824" s="276">
        <f t="shared" si="191"/>
        <v>0</v>
      </c>
      <c r="K824" s="277">
        <f t="shared" si="191"/>
        <v>0</v>
      </c>
      <c r="L824" s="311">
        <f t="shared" si="191"/>
        <v>0</v>
      </c>
      <c r="M824" s="12" t="str">
        <f t="shared" si="175"/>
        <v/>
      </c>
      <c r="N824" s="13"/>
    </row>
    <row r="825" spans="1:14">
      <c r="A825" s="23">
        <v>255</v>
      </c>
      <c r="B825" s="292"/>
      <c r="C825" s="280">
        <v>3301</v>
      </c>
      <c r="D825" s="360" t="s">
        <v>237</v>
      </c>
      <c r="E825" s="282">
        <f t="shared" ref="E825:E833" si="192">F825+G825+H825</f>
        <v>0</v>
      </c>
      <c r="F825" s="488">
        <v>0</v>
      </c>
      <c r="G825" s="489">
        <v>0</v>
      </c>
      <c r="H825" s="154">
        <v>0</v>
      </c>
      <c r="I825" s="488">
        <v>0</v>
      </c>
      <c r="J825" s="489">
        <v>0</v>
      </c>
      <c r="K825" s="154">
        <v>0</v>
      </c>
      <c r="L825" s="282">
        <f t="shared" ref="L825:L833" si="193">I825+J825+K825</f>
        <v>0</v>
      </c>
      <c r="M825" s="12" t="str">
        <f t="shared" si="175"/>
        <v/>
      </c>
      <c r="N825" s="13"/>
    </row>
    <row r="826" spans="1:14">
      <c r="A826" s="23">
        <v>265</v>
      </c>
      <c r="B826" s="292"/>
      <c r="C826" s="294">
        <v>3302</v>
      </c>
      <c r="D826" s="361" t="s">
        <v>734</v>
      </c>
      <c r="E826" s="296">
        <f t="shared" si="192"/>
        <v>0</v>
      </c>
      <c r="F826" s="490">
        <v>0</v>
      </c>
      <c r="G826" s="491">
        <v>0</v>
      </c>
      <c r="H826" s="160">
        <v>0</v>
      </c>
      <c r="I826" s="490">
        <v>0</v>
      </c>
      <c r="J826" s="491">
        <v>0</v>
      </c>
      <c r="K826" s="160">
        <v>0</v>
      </c>
      <c r="L826" s="296">
        <f t="shared" si="193"/>
        <v>0</v>
      </c>
      <c r="M826" s="12" t="str">
        <f t="shared" si="175"/>
        <v/>
      </c>
      <c r="N826" s="13"/>
    </row>
    <row r="827" spans="1:14">
      <c r="A827" s="22">
        <v>270</v>
      </c>
      <c r="B827" s="292"/>
      <c r="C827" s="294">
        <v>3303</v>
      </c>
      <c r="D827" s="361" t="s">
        <v>238</v>
      </c>
      <c r="E827" s="296">
        <f t="shared" si="192"/>
        <v>0</v>
      </c>
      <c r="F827" s="490">
        <v>0</v>
      </c>
      <c r="G827" s="491">
        <v>0</v>
      </c>
      <c r="H827" s="160">
        <v>0</v>
      </c>
      <c r="I827" s="490">
        <v>0</v>
      </c>
      <c r="J827" s="491">
        <v>0</v>
      </c>
      <c r="K827" s="160">
        <v>0</v>
      </c>
      <c r="L827" s="296">
        <f t="shared" si="193"/>
        <v>0</v>
      </c>
      <c r="M827" s="12" t="str">
        <f t="shared" si="175"/>
        <v/>
      </c>
      <c r="N827" s="13"/>
    </row>
    <row r="828" spans="1:14">
      <c r="A828" s="22">
        <v>290</v>
      </c>
      <c r="B828" s="292"/>
      <c r="C828" s="294">
        <v>3304</v>
      </c>
      <c r="D828" s="361" t="s">
        <v>239</v>
      </c>
      <c r="E828" s="296">
        <f t="shared" si="192"/>
        <v>0</v>
      </c>
      <c r="F828" s="490">
        <v>0</v>
      </c>
      <c r="G828" s="491">
        <v>0</v>
      </c>
      <c r="H828" s="160">
        <v>0</v>
      </c>
      <c r="I828" s="490">
        <v>0</v>
      </c>
      <c r="J828" s="491">
        <v>0</v>
      </c>
      <c r="K828" s="160">
        <v>0</v>
      </c>
      <c r="L828" s="296">
        <f t="shared" si="193"/>
        <v>0</v>
      </c>
      <c r="M828" s="12" t="str">
        <f t="shared" si="175"/>
        <v/>
      </c>
      <c r="N828" s="13"/>
    </row>
    <row r="829" spans="1:14">
      <c r="A829" s="39">
        <v>320</v>
      </c>
      <c r="B829" s="292"/>
      <c r="C829" s="294">
        <v>3305</v>
      </c>
      <c r="D829" s="361" t="s">
        <v>240</v>
      </c>
      <c r="E829" s="296">
        <f t="shared" si="192"/>
        <v>0</v>
      </c>
      <c r="F829" s="490">
        <v>0</v>
      </c>
      <c r="G829" s="491">
        <v>0</v>
      </c>
      <c r="H829" s="160">
        <v>0</v>
      </c>
      <c r="I829" s="490">
        <v>0</v>
      </c>
      <c r="J829" s="491">
        <v>0</v>
      </c>
      <c r="K829" s="160">
        <v>0</v>
      </c>
      <c r="L829" s="296">
        <f t="shared" si="193"/>
        <v>0</v>
      </c>
      <c r="M829" s="12" t="str">
        <f t="shared" si="175"/>
        <v/>
      </c>
      <c r="N829" s="13"/>
    </row>
    <row r="830" spans="1:14" ht="31.5">
      <c r="A830" s="22">
        <v>330</v>
      </c>
      <c r="B830" s="292"/>
      <c r="C830" s="286">
        <v>3306</v>
      </c>
      <c r="D830" s="362" t="s">
        <v>1687</v>
      </c>
      <c r="E830" s="288">
        <f t="shared" si="192"/>
        <v>0</v>
      </c>
      <c r="F830" s="492">
        <v>0</v>
      </c>
      <c r="G830" s="493">
        <v>0</v>
      </c>
      <c r="H830" s="175">
        <v>0</v>
      </c>
      <c r="I830" s="492">
        <v>0</v>
      </c>
      <c r="J830" s="493">
        <v>0</v>
      </c>
      <c r="K830" s="175">
        <v>0</v>
      </c>
      <c r="L830" s="288">
        <f t="shared" si="193"/>
        <v>0</v>
      </c>
      <c r="M830" s="12" t="str">
        <f t="shared" si="175"/>
        <v/>
      </c>
      <c r="N830" s="13"/>
    </row>
    <row r="831" spans="1:14">
      <c r="A831" s="22">
        <v>350</v>
      </c>
      <c r="B831" s="273">
        <v>3900</v>
      </c>
      <c r="C831" s="1784" t="s">
        <v>241</v>
      </c>
      <c r="D831" s="1785"/>
      <c r="E831" s="311">
        <f t="shared" si="192"/>
        <v>0</v>
      </c>
      <c r="F831" s="1478">
        <v>0</v>
      </c>
      <c r="G831" s="1479">
        <v>0</v>
      </c>
      <c r="H831" s="1480">
        <v>0</v>
      </c>
      <c r="I831" s="1478">
        <v>0</v>
      </c>
      <c r="J831" s="1479">
        <v>0</v>
      </c>
      <c r="K831" s="1480">
        <v>0</v>
      </c>
      <c r="L831" s="311">
        <f t="shared" si="193"/>
        <v>0</v>
      </c>
      <c r="M831" s="12" t="str">
        <f t="shared" ref="M831:M877" si="194">(IF($E831&lt;&gt;0,$M$2,IF($L831&lt;&gt;0,$M$2,"")))</f>
        <v/>
      </c>
      <c r="N831" s="13"/>
    </row>
    <row r="832" spans="1:14">
      <c r="A832" s="23">
        <v>355</v>
      </c>
      <c r="B832" s="273">
        <v>4000</v>
      </c>
      <c r="C832" s="1784" t="s">
        <v>242</v>
      </c>
      <c r="D832" s="1785"/>
      <c r="E832" s="311">
        <f t="shared" si="192"/>
        <v>0</v>
      </c>
      <c r="F832" s="1429"/>
      <c r="G832" s="1430"/>
      <c r="H832" s="1431"/>
      <c r="I832" s="1429"/>
      <c r="J832" s="1430"/>
      <c r="K832" s="1431"/>
      <c r="L832" s="311">
        <f t="shared" si="193"/>
        <v>0</v>
      </c>
      <c r="M832" s="12" t="str">
        <f t="shared" si="194"/>
        <v/>
      </c>
      <c r="N832" s="13"/>
    </row>
    <row r="833" spans="1:14">
      <c r="A833" s="23">
        <v>355</v>
      </c>
      <c r="B833" s="273">
        <v>4100</v>
      </c>
      <c r="C833" s="1784" t="s">
        <v>243</v>
      </c>
      <c r="D833" s="1785"/>
      <c r="E833" s="311">
        <f t="shared" si="192"/>
        <v>0</v>
      </c>
      <c r="F833" s="1429"/>
      <c r="G833" s="1430"/>
      <c r="H833" s="1431"/>
      <c r="I833" s="1429"/>
      <c r="J833" s="1430"/>
      <c r="K833" s="1431"/>
      <c r="L833" s="311">
        <f t="shared" si="193"/>
        <v>0</v>
      </c>
      <c r="M833" s="12" t="str">
        <f t="shared" si="194"/>
        <v/>
      </c>
      <c r="N833" s="13"/>
    </row>
    <row r="834" spans="1:14">
      <c r="A834" s="23">
        <v>375</v>
      </c>
      <c r="B834" s="273">
        <v>4200</v>
      </c>
      <c r="C834" s="1784" t="s">
        <v>244</v>
      </c>
      <c r="D834" s="1785"/>
      <c r="E834" s="311">
        <f t="shared" ref="E834:L834" si="195">SUM(E835:E840)</f>
        <v>0</v>
      </c>
      <c r="F834" s="275">
        <f t="shared" si="195"/>
        <v>0</v>
      </c>
      <c r="G834" s="276">
        <f t="shared" si="195"/>
        <v>0</v>
      </c>
      <c r="H834" s="277">
        <f>SUM(H835:H840)</f>
        <v>0</v>
      </c>
      <c r="I834" s="275">
        <f t="shared" si="195"/>
        <v>0</v>
      </c>
      <c r="J834" s="276">
        <f t="shared" si="195"/>
        <v>0</v>
      </c>
      <c r="K834" s="277">
        <f t="shared" si="195"/>
        <v>0</v>
      </c>
      <c r="L834" s="311">
        <f t="shared" si="195"/>
        <v>0</v>
      </c>
      <c r="M834" s="12" t="str">
        <f t="shared" si="194"/>
        <v/>
      </c>
      <c r="N834" s="13"/>
    </row>
    <row r="835" spans="1:14">
      <c r="A835" s="23">
        <v>380</v>
      </c>
      <c r="B835" s="363"/>
      <c r="C835" s="280">
        <v>4201</v>
      </c>
      <c r="D835" s="281" t="s">
        <v>245</v>
      </c>
      <c r="E835" s="282">
        <f t="shared" ref="E835:E840" si="196">F835+G835+H835</f>
        <v>0</v>
      </c>
      <c r="F835" s="152"/>
      <c r="G835" s="153"/>
      <c r="H835" s="1422"/>
      <c r="I835" s="152"/>
      <c r="J835" s="153"/>
      <c r="K835" s="1422"/>
      <c r="L835" s="282">
        <f t="shared" ref="L835:L840" si="197">I835+J835+K835</f>
        <v>0</v>
      </c>
      <c r="M835" s="12" t="str">
        <f t="shared" si="194"/>
        <v/>
      </c>
      <c r="N835" s="13"/>
    </row>
    <row r="836" spans="1:14">
      <c r="A836" s="23">
        <v>385</v>
      </c>
      <c r="B836" s="363"/>
      <c r="C836" s="294">
        <v>4202</v>
      </c>
      <c r="D836" s="364" t="s">
        <v>246</v>
      </c>
      <c r="E836" s="296">
        <f t="shared" si="196"/>
        <v>0</v>
      </c>
      <c r="F836" s="158"/>
      <c r="G836" s="159"/>
      <c r="H836" s="1427"/>
      <c r="I836" s="158"/>
      <c r="J836" s="159"/>
      <c r="K836" s="1427"/>
      <c r="L836" s="296">
        <f t="shared" si="197"/>
        <v>0</v>
      </c>
      <c r="M836" s="12" t="str">
        <f t="shared" si="194"/>
        <v/>
      </c>
      <c r="N836" s="13"/>
    </row>
    <row r="837" spans="1:14">
      <c r="A837" s="23">
        <v>390</v>
      </c>
      <c r="B837" s="363"/>
      <c r="C837" s="294">
        <v>4214</v>
      </c>
      <c r="D837" s="364" t="s">
        <v>247</v>
      </c>
      <c r="E837" s="296">
        <f t="shared" si="196"/>
        <v>0</v>
      </c>
      <c r="F837" s="158"/>
      <c r="G837" s="159"/>
      <c r="H837" s="1427"/>
      <c r="I837" s="158"/>
      <c r="J837" s="159"/>
      <c r="K837" s="1427"/>
      <c r="L837" s="296">
        <f t="shared" si="197"/>
        <v>0</v>
      </c>
      <c r="M837" s="12" t="str">
        <f t="shared" si="194"/>
        <v/>
      </c>
      <c r="N837" s="13"/>
    </row>
    <row r="838" spans="1:14">
      <c r="A838" s="23">
        <v>390</v>
      </c>
      <c r="B838" s="363"/>
      <c r="C838" s="294">
        <v>4217</v>
      </c>
      <c r="D838" s="364" t="s">
        <v>248</v>
      </c>
      <c r="E838" s="296">
        <f t="shared" si="196"/>
        <v>0</v>
      </c>
      <c r="F838" s="158"/>
      <c r="G838" s="159"/>
      <c r="H838" s="1427"/>
      <c r="I838" s="158"/>
      <c r="J838" s="159"/>
      <c r="K838" s="1427"/>
      <c r="L838" s="296">
        <f t="shared" si="197"/>
        <v>0</v>
      </c>
      <c r="M838" s="12" t="str">
        <f t="shared" si="194"/>
        <v/>
      </c>
      <c r="N838" s="13"/>
    </row>
    <row r="839" spans="1:14">
      <c r="A839" s="23">
        <v>395</v>
      </c>
      <c r="B839" s="363"/>
      <c r="C839" s="294">
        <v>4218</v>
      </c>
      <c r="D839" s="295" t="s">
        <v>249</v>
      </c>
      <c r="E839" s="296">
        <f t="shared" si="196"/>
        <v>0</v>
      </c>
      <c r="F839" s="158"/>
      <c r="G839" s="159"/>
      <c r="H839" s="1427"/>
      <c r="I839" s="158"/>
      <c r="J839" s="159"/>
      <c r="K839" s="1427"/>
      <c r="L839" s="296">
        <f t="shared" si="197"/>
        <v>0</v>
      </c>
      <c r="M839" s="12" t="str">
        <f t="shared" si="194"/>
        <v/>
      </c>
      <c r="N839" s="13"/>
    </row>
    <row r="840" spans="1:14">
      <c r="A840" s="18">
        <v>397</v>
      </c>
      <c r="B840" s="363"/>
      <c r="C840" s="286">
        <v>4219</v>
      </c>
      <c r="D840" s="344" t="s">
        <v>250</v>
      </c>
      <c r="E840" s="288">
        <f t="shared" si="196"/>
        <v>0</v>
      </c>
      <c r="F840" s="173"/>
      <c r="G840" s="174"/>
      <c r="H840" s="1428"/>
      <c r="I840" s="173"/>
      <c r="J840" s="174"/>
      <c r="K840" s="1428"/>
      <c r="L840" s="288">
        <f t="shared" si="197"/>
        <v>0</v>
      </c>
      <c r="M840" s="12" t="str">
        <f t="shared" si="194"/>
        <v/>
      </c>
      <c r="N840" s="13"/>
    </row>
    <row r="841" spans="1:14">
      <c r="A841" s="14">
        <v>398</v>
      </c>
      <c r="B841" s="273">
        <v>4300</v>
      </c>
      <c r="C841" s="1784" t="s">
        <v>1691</v>
      </c>
      <c r="D841" s="1785"/>
      <c r="E841" s="311">
        <f t="shared" ref="E841:L841" si="198">SUM(E842:E844)</f>
        <v>0</v>
      </c>
      <c r="F841" s="275">
        <f t="shared" si="198"/>
        <v>0</v>
      </c>
      <c r="G841" s="276">
        <f t="shared" si="198"/>
        <v>0</v>
      </c>
      <c r="H841" s="277">
        <f>SUM(H842:H844)</f>
        <v>0</v>
      </c>
      <c r="I841" s="275">
        <f t="shared" si="198"/>
        <v>0</v>
      </c>
      <c r="J841" s="276">
        <f t="shared" si="198"/>
        <v>0</v>
      </c>
      <c r="K841" s="277">
        <f t="shared" si="198"/>
        <v>0</v>
      </c>
      <c r="L841" s="311">
        <f t="shared" si="198"/>
        <v>0</v>
      </c>
      <c r="M841" s="12" t="str">
        <f t="shared" si="194"/>
        <v/>
      </c>
      <c r="N841" s="13"/>
    </row>
    <row r="842" spans="1:14">
      <c r="A842" s="14">
        <v>399</v>
      </c>
      <c r="B842" s="363"/>
      <c r="C842" s="280">
        <v>4301</v>
      </c>
      <c r="D842" s="312" t="s">
        <v>251</v>
      </c>
      <c r="E842" s="282">
        <f t="shared" ref="E842:E847" si="199">F842+G842+H842</f>
        <v>0</v>
      </c>
      <c r="F842" s="152"/>
      <c r="G842" s="153"/>
      <c r="H842" s="1422"/>
      <c r="I842" s="152"/>
      <c r="J842" s="153"/>
      <c r="K842" s="1422"/>
      <c r="L842" s="282">
        <f t="shared" ref="L842:L847" si="200">I842+J842+K842</f>
        <v>0</v>
      </c>
      <c r="M842" s="12" t="str">
        <f t="shared" si="194"/>
        <v/>
      </c>
      <c r="N842" s="13"/>
    </row>
    <row r="843" spans="1:14">
      <c r="A843" s="14">
        <v>400</v>
      </c>
      <c r="B843" s="363"/>
      <c r="C843" s="294">
        <v>4302</v>
      </c>
      <c r="D843" s="364" t="s">
        <v>252</v>
      </c>
      <c r="E843" s="296">
        <f t="shared" si="199"/>
        <v>0</v>
      </c>
      <c r="F843" s="158"/>
      <c r="G843" s="159"/>
      <c r="H843" s="1427"/>
      <c r="I843" s="158"/>
      <c r="J843" s="159"/>
      <c r="K843" s="1427"/>
      <c r="L843" s="296">
        <f t="shared" si="200"/>
        <v>0</v>
      </c>
      <c r="M843" s="12" t="str">
        <f t="shared" si="194"/>
        <v/>
      </c>
      <c r="N843" s="13"/>
    </row>
    <row r="844" spans="1:14">
      <c r="A844" s="14">
        <v>401</v>
      </c>
      <c r="B844" s="363"/>
      <c r="C844" s="286">
        <v>4309</v>
      </c>
      <c r="D844" s="302" t="s">
        <v>253</v>
      </c>
      <c r="E844" s="288">
        <f t="shared" si="199"/>
        <v>0</v>
      </c>
      <c r="F844" s="173"/>
      <c r="G844" s="174"/>
      <c r="H844" s="1428"/>
      <c r="I844" s="173"/>
      <c r="J844" s="174"/>
      <c r="K844" s="1428"/>
      <c r="L844" s="288">
        <f t="shared" si="200"/>
        <v>0</v>
      </c>
      <c r="M844" s="12" t="str">
        <f t="shared" si="194"/>
        <v/>
      </c>
      <c r="N844" s="13"/>
    </row>
    <row r="845" spans="1:14">
      <c r="A845" s="14">
        <v>402</v>
      </c>
      <c r="B845" s="273">
        <v>4400</v>
      </c>
      <c r="C845" s="1784" t="s">
        <v>1688</v>
      </c>
      <c r="D845" s="1785"/>
      <c r="E845" s="311">
        <f t="shared" si="199"/>
        <v>0</v>
      </c>
      <c r="F845" s="1429"/>
      <c r="G845" s="1430"/>
      <c r="H845" s="1431"/>
      <c r="I845" s="1429"/>
      <c r="J845" s="1430"/>
      <c r="K845" s="1431"/>
      <c r="L845" s="311">
        <f t="shared" si="200"/>
        <v>0</v>
      </c>
      <c r="M845" s="12" t="str">
        <f t="shared" si="194"/>
        <v/>
      </c>
      <c r="N845" s="13"/>
    </row>
    <row r="846" spans="1:14">
      <c r="A846" s="40">
        <v>404</v>
      </c>
      <c r="B846" s="273">
        <v>4500</v>
      </c>
      <c r="C846" s="1784" t="s">
        <v>1689</v>
      </c>
      <c r="D846" s="1785"/>
      <c r="E846" s="311">
        <f t="shared" si="199"/>
        <v>0</v>
      </c>
      <c r="F846" s="1429"/>
      <c r="G846" s="1430"/>
      <c r="H846" s="1431"/>
      <c r="I846" s="1429"/>
      <c r="J846" s="1430"/>
      <c r="K846" s="1431"/>
      <c r="L846" s="311">
        <f t="shared" si="200"/>
        <v>0</v>
      </c>
      <c r="M846" s="12" t="str">
        <f t="shared" si="194"/>
        <v/>
      </c>
      <c r="N846" s="13"/>
    </row>
    <row r="847" spans="1:14">
      <c r="A847" s="40">
        <v>404</v>
      </c>
      <c r="B847" s="273">
        <v>4600</v>
      </c>
      <c r="C847" s="1790" t="s">
        <v>254</v>
      </c>
      <c r="D847" s="1791"/>
      <c r="E847" s="311">
        <f t="shared" si="199"/>
        <v>0</v>
      </c>
      <c r="F847" s="1429"/>
      <c r="G847" s="1430"/>
      <c r="H847" s="1431"/>
      <c r="I847" s="1429"/>
      <c r="J847" s="1430"/>
      <c r="K847" s="1431"/>
      <c r="L847" s="311">
        <f t="shared" si="200"/>
        <v>0</v>
      </c>
      <c r="M847" s="12" t="str">
        <f t="shared" si="194"/>
        <v/>
      </c>
      <c r="N847" s="13"/>
    </row>
    <row r="848" spans="1:14">
      <c r="A848" s="22">
        <v>440</v>
      </c>
      <c r="B848" s="273">
        <v>4900</v>
      </c>
      <c r="C848" s="1784" t="s">
        <v>280</v>
      </c>
      <c r="D848" s="1785"/>
      <c r="E848" s="311">
        <f t="shared" ref="E848:L848" si="201">+E849+E850</f>
        <v>0</v>
      </c>
      <c r="F848" s="275">
        <f t="shared" si="201"/>
        <v>0</v>
      </c>
      <c r="G848" s="276">
        <f t="shared" si="201"/>
        <v>0</v>
      </c>
      <c r="H848" s="277">
        <f>+H849+H850</f>
        <v>0</v>
      </c>
      <c r="I848" s="275">
        <f t="shared" si="201"/>
        <v>0</v>
      </c>
      <c r="J848" s="276">
        <f t="shared" si="201"/>
        <v>0</v>
      </c>
      <c r="K848" s="277">
        <f t="shared" si="201"/>
        <v>0</v>
      </c>
      <c r="L848" s="311">
        <f t="shared" si="201"/>
        <v>0</v>
      </c>
      <c r="M848" s="12" t="str">
        <f t="shared" si="194"/>
        <v/>
      </c>
      <c r="N848" s="13"/>
    </row>
    <row r="849" spans="1:14">
      <c r="A849" s="22">
        <v>450</v>
      </c>
      <c r="B849" s="363"/>
      <c r="C849" s="280">
        <v>4901</v>
      </c>
      <c r="D849" s="365" t="s">
        <v>281</v>
      </c>
      <c r="E849" s="282">
        <f>F849+G849+H849</f>
        <v>0</v>
      </c>
      <c r="F849" s="152"/>
      <c r="G849" s="153"/>
      <c r="H849" s="1422"/>
      <c r="I849" s="152"/>
      <c r="J849" s="153"/>
      <c r="K849" s="1422"/>
      <c r="L849" s="282">
        <f>I849+J849+K849</f>
        <v>0</v>
      </c>
      <c r="M849" s="12" t="str">
        <f t="shared" si="194"/>
        <v/>
      </c>
      <c r="N849" s="13"/>
    </row>
    <row r="850" spans="1:14">
      <c r="A850" s="22">
        <v>495</v>
      </c>
      <c r="B850" s="363"/>
      <c r="C850" s="286">
        <v>4902</v>
      </c>
      <c r="D850" s="302" t="s">
        <v>282</v>
      </c>
      <c r="E850" s="288">
        <f>F850+G850+H850</f>
        <v>0</v>
      </c>
      <c r="F850" s="173"/>
      <c r="G850" s="174"/>
      <c r="H850" s="1428"/>
      <c r="I850" s="173"/>
      <c r="J850" s="174"/>
      <c r="K850" s="1428"/>
      <c r="L850" s="288">
        <f>I850+J850+K850</f>
        <v>0</v>
      </c>
      <c r="M850" s="12" t="str">
        <f t="shared" si="194"/>
        <v/>
      </c>
      <c r="N850" s="13"/>
    </row>
    <row r="851" spans="1:14">
      <c r="A851" s="23">
        <v>500</v>
      </c>
      <c r="B851" s="366">
        <v>5100</v>
      </c>
      <c r="C851" s="1788" t="s">
        <v>255</v>
      </c>
      <c r="D851" s="1789"/>
      <c r="E851" s="311">
        <f>F851+G851+H851</f>
        <v>0</v>
      </c>
      <c r="F851" s="1429"/>
      <c r="G851" s="1430"/>
      <c r="H851" s="1431"/>
      <c r="I851" s="1429"/>
      <c r="J851" s="1430"/>
      <c r="K851" s="1431"/>
      <c r="L851" s="311">
        <f>I851+J851+K851</f>
        <v>0</v>
      </c>
      <c r="M851" s="12" t="str">
        <f t="shared" si="194"/>
        <v/>
      </c>
      <c r="N851" s="13"/>
    </row>
    <row r="852" spans="1:14">
      <c r="A852" s="23">
        <v>505</v>
      </c>
      <c r="B852" s="366">
        <v>5200</v>
      </c>
      <c r="C852" s="1788" t="s">
        <v>256</v>
      </c>
      <c r="D852" s="1789"/>
      <c r="E852" s="311">
        <f t="shared" ref="E852:L852" si="202">SUM(E853:E859)</f>
        <v>0</v>
      </c>
      <c r="F852" s="275">
        <f t="shared" si="202"/>
        <v>0</v>
      </c>
      <c r="G852" s="276">
        <f t="shared" si="202"/>
        <v>0</v>
      </c>
      <c r="H852" s="277">
        <f>SUM(H853:H859)</f>
        <v>0</v>
      </c>
      <c r="I852" s="275">
        <f t="shared" si="202"/>
        <v>0</v>
      </c>
      <c r="J852" s="276">
        <f t="shared" si="202"/>
        <v>0</v>
      </c>
      <c r="K852" s="277">
        <f t="shared" si="202"/>
        <v>0</v>
      </c>
      <c r="L852" s="311">
        <f t="shared" si="202"/>
        <v>0</v>
      </c>
      <c r="M852" s="12" t="str">
        <f t="shared" si="194"/>
        <v/>
      </c>
      <c r="N852" s="13"/>
    </row>
    <row r="853" spans="1:14">
      <c r="A853" s="23">
        <v>510</v>
      </c>
      <c r="B853" s="367"/>
      <c r="C853" s="368">
        <v>5201</v>
      </c>
      <c r="D853" s="369" t="s">
        <v>257</v>
      </c>
      <c r="E853" s="282">
        <f t="shared" ref="E853:E859" si="203">F853+G853+H853</f>
        <v>0</v>
      </c>
      <c r="F853" s="152"/>
      <c r="G853" s="153"/>
      <c r="H853" s="1422"/>
      <c r="I853" s="152"/>
      <c r="J853" s="153"/>
      <c r="K853" s="1422"/>
      <c r="L853" s="282">
        <f t="shared" ref="L853:L859" si="204">I853+J853+K853</f>
        <v>0</v>
      </c>
      <c r="M853" s="12" t="str">
        <f t="shared" si="194"/>
        <v/>
      </c>
      <c r="N853" s="13"/>
    </row>
    <row r="854" spans="1:14">
      <c r="A854" s="23">
        <v>515</v>
      </c>
      <c r="B854" s="367"/>
      <c r="C854" s="370">
        <v>5202</v>
      </c>
      <c r="D854" s="371" t="s">
        <v>258</v>
      </c>
      <c r="E854" s="296">
        <f t="shared" si="203"/>
        <v>0</v>
      </c>
      <c r="F854" s="158"/>
      <c r="G854" s="159"/>
      <c r="H854" s="1427"/>
      <c r="I854" s="158"/>
      <c r="J854" s="159"/>
      <c r="K854" s="1427"/>
      <c r="L854" s="296">
        <f t="shared" si="204"/>
        <v>0</v>
      </c>
      <c r="M854" s="12" t="str">
        <f t="shared" si="194"/>
        <v/>
      </c>
      <c r="N854" s="13"/>
    </row>
    <row r="855" spans="1:14">
      <c r="A855" s="23">
        <v>520</v>
      </c>
      <c r="B855" s="367"/>
      <c r="C855" s="370">
        <v>5203</v>
      </c>
      <c r="D855" s="371" t="s">
        <v>637</v>
      </c>
      <c r="E855" s="296">
        <f t="shared" si="203"/>
        <v>0</v>
      </c>
      <c r="F855" s="158"/>
      <c r="G855" s="159"/>
      <c r="H855" s="1427"/>
      <c r="I855" s="158"/>
      <c r="J855" s="159"/>
      <c r="K855" s="1427"/>
      <c r="L855" s="296">
        <f t="shared" si="204"/>
        <v>0</v>
      </c>
      <c r="M855" s="12" t="str">
        <f t="shared" si="194"/>
        <v/>
      </c>
      <c r="N855" s="13"/>
    </row>
    <row r="856" spans="1:14">
      <c r="A856" s="23">
        <v>525</v>
      </c>
      <c r="B856" s="367"/>
      <c r="C856" s="370">
        <v>5204</v>
      </c>
      <c r="D856" s="371" t="s">
        <v>638</v>
      </c>
      <c r="E856" s="296">
        <f t="shared" si="203"/>
        <v>0</v>
      </c>
      <c r="F856" s="158"/>
      <c r="G856" s="159"/>
      <c r="H856" s="1427"/>
      <c r="I856" s="158"/>
      <c r="J856" s="159"/>
      <c r="K856" s="1427"/>
      <c r="L856" s="296">
        <f t="shared" si="204"/>
        <v>0</v>
      </c>
      <c r="M856" s="12" t="str">
        <f t="shared" si="194"/>
        <v/>
      </c>
      <c r="N856" s="13"/>
    </row>
    <row r="857" spans="1:14">
      <c r="A857" s="22">
        <v>635</v>
      </c>
      <c r="B857" s="367"/>
      <c r="C857" s="370">
        <v>5205</v>
      </c>
      <c r="D857" s="371" t="s">
        <v>639</v>
      </c>
      <c r="E857" s="296">
        <f t="shared" si="203"/>
        <v>0</v>
      </c>
      <c r="F857" s="158"/>
      <c r="G857" s="159"/>
      <c r="H857" s="1427"/>
      <c r="I857" s="158"/>
      <c r="J857" s="159"/>
      <c r="K857" s="1427"/>
      <c r="L857" s="296">
        <f t="shared" si="204"/>
        <v>0</v>
      </c>
      <c r="M857" s="12" t="str">
        <f t="shared" si="194"/>
        <v/>
      </c>
      <c r="N857" s="13"/>
    </row>
    <row r="858" spans="1:14">
      <c r="A858" s="23">
        <v>640</v>
      </c>
      <c r="B858" s="367"/>
      <c r="C858" s="370">
        <v>5206</v>
      </c>
      <c r="D858" s="371" t="s">
        <v>640</v>
      </c>
      <c r="E858" s="296">
        <f t="shared" si="203"/>
        <v>0</v>
      </c>
      <c r="F858" s="158"/>
      <c r="G858" s="159"/>
      <c r="H858" s="1427"/>
      <c r="I858" s="158"/>
      <c r="J858" s="159"/>
      <c r="K858" s="1427"/>
      <c r="L858" s="296">
        <f t="shared" si="204"/>
        <v>0</v>
      </c>
      <c r="M858" s="12" t="str">
        <f t="shared" si="194"/>
        <v/>
      </c>
      <c r="N858" s="13"/>
    </row>
    <row r="859" spans="1:14">
      <c r="A859" s="23">
        <v>645</v>
      </c>
      <c r="B859" s="367"/>
      <c r="C859" s="372">
        <v>5219</v>
      </c>
      <c r="D859" s="373" t="s">
        <v>641</v>
      </c>
      <c r="E859" s="288">
        <f t="shared" si="203"/>
        <v>0</v>
      </c>
      <c r="F859" s="173"/>
      <c r="G859" s="174"/>
      <c r="H859" s="1428"/>
      <c r="I859" s="173"/>
      <c r="J859" s="174"/>
      <c r="K859" s="1428"/>
      <c r="L859" s="288">
        <f t="shared" si="204"/>
        <v>0</v>
      </c>
      <c r="M859" s="12" t="str">
        <f t="shared" si="194"/>
        <v/>
      </c>
      <c r="N859" s="13"/>
    </row>
    <row r="860" spans="1:14">
      <c r="A860" s="23">
        <v>650</v>
      </c>
      <c r="B860" s="366">
        <v>5300</v>
      </c>
      <c r="C860" s="1788" t="s">
        <v>642</v>
      </c>
      <c r="D860" s="1789"/>
      <c r="E860" s="311">
        <f t="shared" ref="E860:L860" si="205">SUM(E861:E862)</f>
        <v>0</v>
      </c>
      <c r="F860" s="275">
        <f t="shared" si="205"/>
        <v>0</v>
      </c>
      <c r="G860" s="276">
        <f t="shared" si="205"/>
        <v>0</v>
      </c>
      <c r="H860" s="277">
        <f>SUM(H861:H862)</f>
        <v>0</v>
      </c>
      <c r="I860" s="275">
        <f t="shared" si="205"/>
        <v>0</v>
      </c>
      <c r="J860" s="276">
        <f t="shared" si="205"/>
        <v>0</v>
      </c>
      <c r="K860" s="277">
        <f t="shared" si="205"/>
        <v>0</v>
      </c>
      <c r="L860" s="311">
        <f t="shared" si="205"/>
        <v>0</v>
      </c>
      <c r="M860" s="12" t="str">
        <f t="shared" si="194"/>
        <v/>
      </c>
      <c r="N860" s="13"/>
    </row>
    <row r="861" spans="1:14">
      <c r="A861" s="22">
        <v>655</v>
      </c>
      <c r="B861" s="367"/>
      <c r="C861" s="368">
        <v>5301</v>
      </c>
      <c r="D861" s="369" t="s">
        <v>314</v>
      </c>
      <c r="E861" s="282">
        <f>F861+G861+H861</f>
        <v>0</v>
      </c>
      <c r="F861" s="152"/>
      <c r="G861" s="153"/>
      <c r="H861" s="1422"/>
      <c r="I861" s="152"/>
      <c r="J861" s="153"/>
      <c r="K861" s="1422"/>
      <c r="L861" s="282">
        <f>I861+J861+K861</f>
        <v>0</v>
      </c>
      <c r="M861" s="12" t="str">
        <f t="shared" si="194"/>
        <v/>
      </c>
      <c r="N861" s="13"/>
    </row>
    <row r="862" spans="1:14">
      <c r="A862" s="22">
        <v>665</v>
      </c>
      <c r="B862" s="367"/>
      <c r="C862" s="372">
        <v>5309</v>
      </c>
      <c r="D862" s="373" t="s">
        <v>643</v>
      </c>
      <c r="E862" s="288">
        <f>F862+G862+H862</f>
        <v>0</v>
      </c>
      <c r="F862" s="173"/>
      <c r="G862" s="174"/>
      <c r="H862" s="1428"/>
      <c r="I862" s="173"/>
      <c r="J862" s="174"/>
      <c r="K862" s="1428"/>
      <c r="L862" s="288">
        <f>I862+J862+K862</f>
        <v>0</v>
      </c>
      <c r="M862" s="12" t="str">
        <f t="shared" si="194"/>
        <v/>
      </c>
      <c r="N862" s="13"/>
    </row>
    <row r="863" spans="1:14">
      <c r="A863" s="22">
        <v>675</v>
      </c>
      <c r="B863" s="366">
        <v>5400</v>
      </c>
      <c r="C863" s="1788" t="s">
        <v>704</v>
      </c>
      <c r="D863" s="1789"/>
      <c r="E863" s="311">
        <f>F863+G863+H863</f>
        <v>0</v>
      </c>
      <c r="F863" s="1429"/>
      <c r="G863" s="1430"/>
      <c r="H863" s="1431"/>
      <c r="I863" s="1429"/>
      <c r="J863" s="1430"/>
      <c r="K863" s="1431"/>
      <c r="L863" s="311">
        <f>I863+J863+K863</f>
        <v>0</v>
      </c>
      <c r="M863" s="12" t="str">
        <f t="shared" si="194"/>
        <v/>
      </c>
      <c r="N863" s="13"/>
    </row>
    <row r="864" spans="1:14">
      <c r="A864" s="22">
        <v>685</v>
      </c>
      <c r="B864" s="273">
        <v>5500</v>
      </c>
      <c r="C864" s="1784" t="s">
        <v>705</v>
      </c>
      <c r="D864" s="1785"/>
      <c r="E864" s="311">
        <f t="shared" ref="E864:L864" si="206">SUM(E865:E868)</f>
        <v>0</v>
      </c>
      <c r="F864" s="275">
        <f t="shared" si="206"/>
        <v>0</v>
      </c>
      <c r="G864" s="276">
        <f t="shared" si="206"/>
        <v>0</v>
      </c>
      <c r="H864" s="277">
        <f>SUM(H865:H868)</f>
        <v>0</v>
      </c>
      <c r="I864" s="275">
        <f t="shared" si="206"/>
        <v>0</v>
      </c>
      <c r="J864" s="276">
        <f t="shared" si="206"/>
        <v>0</v>
      </c>
      <c r="K864" s="277">
        <f t="shared" si="206"/>
        <v>0</v>
      </c>
      <c r="L864" s="311">
        <f t="shared" si="206"/>
        <v>0</v>
      </c>
      <c r="M864" s="12" t="str">
        <f t="shared" si="194"/>
        <v/>
      </c>
      <c r="N864" s="13"/>
    </row>
    <row r="865" spans="1:14">
      <c r="A865" s="23">
        <v>690</v>
      </c>
      <c r="B865" s="363"/>
      <c r="C865" s="280">
        <v>5501</v>
      </c>
      <c r="D865" s="312" t="s">
        <v>706</v>
      </c>
      <c r="E865" s="282">
        <f>F865+G865+H865</f>
        <v>0</v>
      </c>
      <c r="F865" s="152"/>
      <c r="G865" s="153"/>
      <c r="H865" s="1422"/>
      <c r="I865" s="152"/>
      <c r="J865" s="153"/>
      <c r="K865" s="1422"/>
      <c r="L865" s="282">
        <f>I865+J865+K865</f>
        <v>0</v>
      </c>
      <c r="M865" s="12" t="str">
        <f t="shared" si="194"/>
        <v/>
      </c>
      <c r="N865" s="13"/>
    </row>
    <row r="866" spans="1:14">
      <c r="A866" s="23">
        <v>695</v>
      </c>
      <c r="B866" s="363"/>
      <c r="C866" s="294">
        <v>5502</v>
      </c>
      <c r="D866" s="295" t="s">
        <v>707</v>
      </c>
      <c r="E866" s="296">
        <f>F866+G866+H866</f>
        <v>0</v>
      </c>
      <c r="F866" s="158"/>
      <c r="G866" s="159"/>
      <c r="H866" s="1427"/>
      <c r="I866" s="158"/>
      <c r="J866" s="159"/>
      <c r="K866" s="1427"/>
      <c r="L866" s="296">
        <f>I866+J866+K866</f>
        <v>0</v>
      </c>
      <c r="M866" s="12" t="str">
        <f t="shared" si="194"/>
        <v/>
      </c>
      <c r="N866" s="13"/>
    </row>
    <row r="867" spans="1:14">
      <c r="A867" s="22">
        <v>700</v>
      </c>
      <c r="B867" s="363"/>
      <c r="C867" s="294">
        <v>5503</v>
      </c>
      <c r="D867" s="364" t="s">
        <v>708</v>
      </c>
      <c r="E867" s="296">
        <f>F867+G867+H867</f>
        <v>0</v>
      </c>
      <c r="F867" s="158"/>
      <c r="G867" s="159"/>
      <c r="H867" s="1427"/>
      <c r="I867" s="158"/>
      <c r="J867" s="159"/>
      <c r="K867" s="1427"/>
      <c r="L867" s="296">
        <f>I867+J867+K867</f>
        <v>0</v>
      </c>
      <c r="M867" s="12" t="str">
        <f t="shared" si="194"/>
        <v/>
      </c>
      <c r="N867" s="13"/>
    </row>
    <row r="868" spans="1:14">
      <c r="A868" s="22">
        <v>710</v>
      </c>
      <c r="B868" s="363"/>
      <c r="C868" s="286">
        <v>5504</v>
      </c>
      <c r="D868" s="340" t="s">
        <v>709</v>
      </c>
      <c r="E868" s="288">
        <f>F868+G868+H868</f>
        <v>0</v>
      </c>
      <c r="F868" s="173"/>
      <c r="G868" s="174"/>
      <c r="H868" s="1428"/>
      <c r="I868" s="173"/>
      <c r="J868" s="174"/>
      <c r="K868" s="1428"/>
      <c r="L868" s="288">
        <f>I868+J868+K868</f>
        <v>0</v>
      </c>
      <c r="M868" s="12" t="str">
        <f t="shared" si="194"/>
        <v/>
      </c>
      <c r="N868" s="13"/>
    </row>
    <row r="869" spans="1:14">
      <c r="A869" s="23">
        <v>715</v>
      </c>
      <c r="B869" s="366">
        <v>5700</v>
      </c>
      <c r="C869" s="1792" t="s">
        <v>935</v>
      </c>
      <c r="D869" s="1793"/>
      <c r="E869" s="311">
        <f t="shared" ref="E869:L869" si="207">SUM(E870:E872)</f>
        <v>0</v>
      </c>
      <c r="F869" s="275">
        <f t="shared" si="207"/>
        <v>0</v>
      </c>
      <c r="G869" s="276">
        <f t="shared" si="207"/>
        <v>0</v>
      </c>
      <c r="H869" s="277">
        <f>SUM(H870:H872)</f>
        <v>0</v>
      </c>
      <c r="I869" s="275">
        <f t="shared" si="207"/>
        <v>0</v>
      </c>
      <c r="J869" s="276">
        <f t="shared" si="207"/>
        <v>0</v>
      </c>
      <c r="K869" s="277">
        <f t="shared" si="207"/>
        <v>0</v>
      </c>
      <c r="L869" s="311">
        <f t="shared" si="207"/>
        <v>0</v>
      </c>
      <c r="M869" s="12" t="str">
        <f t="shared" si="194"/>
        <v/>
      </c>
      <c r="N869" s="13"/>
    </row>
    <row r="870" spans="1:14">
      <c r="A870" s="23">
        <v>720</v>
      </c>
      <c r="B870" s="367"/>
      <c r="C870" s="368">
        <v>5701</v>
      </c>
      <c r="D870" s="369" t="s">
        <v>710</v>
      </c>
      <c r="E870" s="282">
        <f>F870+G870+H870</f>
        <v>0</v>
      </c>
      <c r="F870" s="152"/>
      <c r="G870" s="153"/>
      <c r="H870" s="1422"/>
      <c r="I870" s="152"/>
      <c r="J870" s="153"/>
      <c r="K870" s="1422"/>
      <c r="L870" s="282">
        <f>I870+J870+K870</f>
        <v>0</v>
      </c>
      <c r="M870" s="12" t="str">
        <f t="shared" si="194"/>
        <v/>
      </c>
      <c r="N870" s="13"/>
    </row>
    <row r="871" spans="1:14">
      <c r="A871" s="23">
        <v>725</v>
      </c>
      <c r="B871" s="367"/>
      <c r="C871" s="374">
        <v>5702</v>
      </c>
      <c r="D871" s="375" t="s">
        <v>711</v>
      </c>
      <c r="E871" s="315">
        <f>F871+G871+H871</f>
        <v>0</v>
      </c>
      <c r="F871" s="164"/>
      <c r="G871" s="165"/>
      <c r="H871" s="1423"/>
      <c r="I871" s="164"/>
      <c r="J871" s="165"/>
      <c r="K871" s="1423"/>
      <c r="L871" s="315">
        <f>I871+J871+K871</f>
        <v>0</v>
      </c>
      <c r="M871" s="12" t="str">
        <f t="shared" si="194"/>
        <v/>
      </c>
      <c r="N871" s="13"/>
    </row>
    <row r="872" spans="1:14">
      <c r="A872" s="23">
        <v>730</v>
      </c>
      <c r="B872" s="293"/>
      <c r="C872" s="376">
        <v>4071</v>
      </c>
      <c r="D872" s="377" t="s">
        <v>712</v>
      </c>
      <c r="E872" s="378">
        <f>F872+G872+H872</f>
        <v>0</v>
      </c>
      <c r="F872" s="1424"/>
      <c r="G872" s="1425"/>
      <c r="H872" s="1426"/>
      <c r="I872" s="1424"/>
      <c r="J872" s="1425"/>
      <c r="K872" s="1426"/>
      <c r="L872" s="378">
        <f>I872+J872+K872</f>
        <v>0</v>
      </c>
      <c r="M872" s="12" t="str">
        <f t="shared" si="194"/>
        <v/>
      </c>
      <c r="N872" s="13"/>
    </row>
    <row r="873" spans="1:14">
      <c r="A873" s="23">
        <v>735</v>
      </c>
      <c r="B873" s="584"/>
      <c r="C873" s="1794" t="s">
        <v>713</v>
      </c>
      <c r="D873" s="1795"/>
      <c r="E873" s="1445"/>
      <c r="F873" s="1445"/>
      <c r="G873" s="1445"/>
      <c r="H873" s="1445"/>
      <c r="I873" s="1445"/>
      <c r="J873" s="1445"/>
      <c r="K873" s="1445"/>
      <c r="L873" s="1446"/>
      <c r="M873" s="12" t="str">
        <f t="shared" si="194"/>
        <v/>
      </c>
      <c r="N873" s="13"/>
    </row>
    <row r="874" spans="1:14">
      <c r="A874" s="23">
        <v>740</v>
      </c>
      <c r="B874" s="382">
        <v>98</v>
      </c>
      <c r="C874" s="1794" t="s">
        <v>713</v>
      </c>
      <c r="D874" s="1795"/>
      <c r="E874" s="383">
        <f>F874+G874+H874</f>
        <v>0</v>
      </c>
      <c r="F874" s="1436"/>
      <c r="G874" s="1437"/>
      <c r="H874" s="1438"/>
      <c r="I874" s="1468">
        <v>0</v>
      </c>
      <c r="J874" s="1469">
        <v>0</v>
      </c>
      <c r="K874" s="1470">
        <v>0</v>
      </c>
      <c r="L874" s="383">
        <f>I874+J874+K874</f>
        <v>0</v>
      </c>
      <c r="M874" s="12" t="str">
        <f t="shared" si="194"/>
        <v/>
      </c>
      <c r="N874" s="13"/>
    </row>
    <row r="875" spans="1:14">
      <c r="A875" s="23">
        <v>745</v>
      </c>
      <c r="B875" s="1440"/>
      <c r="C875" s="1441"/>
      <c r="D875" s="1442"/>
      <c r="E875" s="270"/>
      <c r="F875" s="270"/>
      <c r="G875" s="270"/>
      <c r="H875" s="270"/>
      <c r="I875" s="270"/>
      <c r="J875" s="270"/>
      <c r="K875" s="270"/>
      <c r="L875" s="271"/>
      <c r="M875" s="12" t="str">
        <f t="shared" si="194"/>
        <v/>
      </c>
      <c r="N875" s="13"/>
    </row>
    <row r="876" spans="1:14">
      <c r="A876" s="22">
        <v>750</v>
      </c>
      <c r="B876" s="1443"/>
      <c r="C876" s="111"/>
      <c r="D876" s="1444"/>
      <c r="E876" s="219"/>
      <c r="F876" s="219"/>
      <c r="G876" s="219"/>
      <c r="H876" s="219"/>
      <c r="I876" s="219"/>
      <c r="J876" s="219"/>
      <c r="K876" s="219"/>
      <c r="L876" s="390"/>
      <c r="M876" s="12" t="str">
        <f t="shared" si="194"/>
        <v/>
      </c>
      <c r="N876" s="13"/>
    </row>
    <row r="877" spans="1:14">
      <c r="A877" s="23">
        <v>755</v>
      </c>
      <c r="B877" s="1443"/>
      <c r="C877" s="111"/>
      <c r="D877" s="1444"/>
      <c r="E877" s="219"/>
      <c r="F877" s="219"/>
      <c r="G877" s="219"/>
      <c r="H877" s="219"/>
      <c r="I877" s="219"/>
      <c r="J877" s="219"/>
      <c r="K877" s="219"/>
      <c r="L877" s="390"/>
      <c r="M877" s="12" t="str">
        <f t="shared" si="194"/>
        <v/>
      </c>
      <c r="N877" s="13"/>
    </row>
    <row r="878" spans="1:14" ht="16.5" thickBot="1">
      <c r="A878" s="23">
        <v>760</v>
      </c>
      <c r="B878" s="1471"/>
      <c r="C878" s="394" t="s">
        <v>760</v>
      </c>
      <c r="D878" s="1439">
        <f>+B878</f>
        <v>0</v>
      </c>
      <c r="E878" s="396">
        <f t="shared" ref="E878:L878" si="208">SUM(E762,E765,E771,E779,E780,E798,E802,E808,E811,E812,E813,E814,E815,E824,E831,E832,E833,E834,E841,E845,E846,E847,E848,E851,E852,E860,E863,E864,E869)+E874</f>
        <v>353135</v>
      </c>
      <c r="F878" s="397">
        <f t="shared" si="208"/>
        <v>353135</v>
      </c>
      <c r="G878" s="398">
        <f t="shared" si="208"/>
        <v>0</v>
      </c>
      <c r="H878" s="399">
        <f>SUM(H762,H765,H771,H779,H780,H798,H802,H808,H811,H812,H813,H814,H815,H824,H831,H832,H833,H834,H841,H845,H846,H847,H848,H851,H852,H860,H863,H864,H869)+H874</f>
        <v>0</v>
      </c>
      <c r="I878" s="397">
        <f t="shared" si="208"/>
        <v>156109</v>
      </c>
      <c r="J878" s="398">
        <f t="shared" si="208"/>
        <v>0</v>
      </c>
      <c r="K878" s="399">
        <f t="shared" si="208"/>
        <v>0</v>
      </c>
      <c r="L878" s="396">
        <f t="shared" si="208"/>
        <v>156109</v>
      </c>
      <c r="M878" s="12">
        <f>(IF($E878&lt;&gt;0,$M$2,IF($L878&lt;&gt;0,$M$2,"")))</f>
        <v>1</v>
      </c>
      <c r="N878" s="73" t="str">
        <f>LEFT(C759,1)</f>
        <v>3</v>
      </c>
    </row>
    <row r="879" spans="1:14" ht="16.5" thickTop="1">
      <c r="A879" s="22">
        <v>765</v>
      </c>
      <c r="B879" s="79" t="s">
        <v>124</v>
      </c>
      <c r="C879" s="1"/>
      <c r="L879" s="6"/>
      <c r="M879" s="7">
        <f>(IF($E878&lt;&gt;0,$M$2,IF($L878&lt;&gt;0,$M$2,"")))</f>
        <v>1</v>
      </c>
    </row>
    <row r="880" spans="1:14">
      <c r="A880" s="22">
        <v>775</v>
      </c>
      <c r="B880" s="1370"/>
      <c r="C880" s="1370"/>
      <c r="D880" s="1371"/>
      <c r="E880" s="1370"/>
      <c r="F880" s="1370"/>
      <c r="G880" s="1370"/>
      <c r="H880" s="1370"/>
      <c r="I880" s="1370"/>
      <c r="J880" s="1370"/>
      <c r="K880" s="1370"/>
      <c r="L880" s="1372"/>
      <c r="M880" s="7">
        <f>(IF($E878&lt;&gt;0,$M$2,IF($L878&lt;&gt;0,$M$2,"")))</f>
        <v>1</v>
      </c>
    </row>
    <row r="881" spans="1:14" ht="18.75">
      <c r="A881" s="23">
        <v>780</v>
      </c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77"/>
      <c r="M881" s="74" t="str">
        <f>(IF(E876&lt;&gt;0,$G$2,IF(L876&lt;&gt;0,$G$2,"")))</f>
        <v/>
      </c>
      <c r="N881" s="65"/>
    </row>
    <row r="882" spans="1:14">
      <c r="A882" s="23">
        <v>785</v>
      </c>
      <c r="B882" s="6"/>
      <c r="C882" s="6"/>
      <c r="D882" s="523"/>
      <c r="E882" s="38"/>
      <c r="F882" s="38"/>
      <c r="G882" s="38"/>
      <c r="H882" s="38"/>
      <c r="I882" s="38"/>
      <c r="J882" s="38"/>
      <c r="K882" s="38"/>
      <c r="L882" s="38"/>
      <c r="M882" s="7">
        <f>(IF($E1016&lt;&gt;0,$M$2,IF($L1016&lt;&gt;0,$M$2,"")))</f>
        <v>1</v>
      </c>
    </row>
    <row r="883" spans="1:14">
      <c r="A883" s="23">
        <v>790</v>
      </c>
      <c r="B883" s="6"/>
      <c r="C883" s="1368"/>
      <c r="D883" s="1369"/>
      <c r="E883" s="38"/>
      <c r="F883" s="38"/>
      <c r="G883" s="38"/>
      <c r="H883" s="38"/>
      <c r="I883" s="38"/>
      <c r="J883" s="38"/>
      <c r="K883" s="38"/>
      <c r="L883" s="38"/>
      <c r="M883" s="7">
        <f>(IF($E1016&lt;&gt;0,$M$2,IF($L1016&lt;&gt;0,$M$2,"")))</f>
        <v>1</v>
      </c>
    </row>
    <row r="884" spans="1:14">
      <c r="A884" s="23">
        <v>795</v>
      </c>
      <c r="B884" s="1809" t="str">
        <f>$B$7</f>
        <v>ОТЧЕТНИ ДАННИ ПО ЕБК ЗА ИЗПЪЛНЕНИЕТО НА БЮДЖЕТА</v>
      </c>
      <c r="C884" s="1810"/>
      <c r="D884" s="1810"/>
      <c r="E884" s="243"/>
      <c r="F884" s="243"/>
      <c r="G884" s="238"/>
      <c r="H884" s="238"/>
      <c r="I884" s="238"/>
      <c r="J884" s="238"/>
      <c r="K884" s="238"/>
      <c r="L884" s="238"/>
      <c r="M884" s="7">
        <f>(IF($E1016&lt;&gt;0,$M$2,IF($L1016&lt;&gt;0,$M$2,"")))</f>
        <v>1</v>
      </c>
    </row>
    <row r="885" spans="1:14">
      <c r="A885" s="22">
        <v>805</v>
      </c>
      <c r="B885" s="229"/>
      <c r="C885" s="392"/>
      <c r="D885" s="401"/>
      <c r="E885" s="407" t="s">
        <v>473</v>
      </c>
      <c r="F885" s="407" t="s">
        <v>854</v>
      </c>
      <c r="G885" s="238"/>
      <c r="H885" s="1365" t="s">
        <v>1280</v>
      </c>
      <c r="I885" s="1366"/>
      <c r="J885" s="1367"/>
      <c r="K885" s="238"/>
      <c r="L885" s="238"/>
      <c r="M885" s="7">
        <f>(IF($E1016&lt;&gt;0,$M$2,IF($L1016&lt;&gt;0,$M$2,"")))</f>
        <v>1</v>
      </c>
    </row>
    <row r="886" spans="1:14" ht="18.75">
      <c r="A886" s="23">
        <v>810</v>
      </c>
      <c r="B886" s="1779" t="str">
        <f>$B$9</f>
        <v>ОУ "Христо Ботев" - с.Левка</v>
      </c>
      <c r="C886" s="1780"/>
      <c r="D886" s="1781"/>
      <c r="E886" s="115">
        <f>$E$9</f>
        <v>42736</v>
      </c>
      <c r="F886" s="227">
        <f>$F$9</f>
        <v>42916</v>
      </c>
      <c r="G886" s="238"/>
      <c r="H886" s="238"/>
      <c r="I886" s="238"/>
      <c r="J886" s="238"/>
      <c r="K886" s="238"/>
      <c r="L886" s="238"/>
      <c r="M886" s="7">
        <f>(IF($E1016&lt;&gt;0,$M$2,IF($L1016&lt;&gt;0,$M$2,"")))</f>
        <v>1</v>
      </c>
    </row>
    <row r="887" spans="1:14">
      <c r="A887" s="23">
        <v>815</v>
      </c>
      <c r="B887" s="228" t="str">
        <f>$B$10</f>
        <v>(наименование на разпоредителя с бюджет)</v>
      </c>
      <c r="C887" s="229"/>
      <c r="D887" s="230"/>
      <c r="E887" s="238"/>
      <c r="F887" s="238"/>
      <c r="G887" s="238"/>
      <c r="H887" s="238"/>
      <c r="I887" s="238"/>
      <c r="J887" s="238"/>
      <c r="K887" s="238"/>
      <c r="L887" s="238"/>
      <c r="M887" s="7">
        <f>(IF($E1016&lt;&gt;0,$M$2,IF($L1016&lt;&gt;0,$M$2,"")))</f>
        <v>1</v>
      </c>
    </row>
    <row r="888" spans="1:14">
      <c r="A888" s="28">
        <v>525</v>
      </c>
      <c r="B888" s="228"/>
      <c r="C888" s="229"/>
      <c r="D888" s="230"/>
      <c r="E888" s="238"/>
      <c r="F888" s="238"/>
      <c r="G888" s="238"/>
      <c r="H888" s="238"/>
      <c r="I888" s="238"/>
      <c r="J888" s="238"/>
      <c r="K888" s="238"/>
      <c r="L888" s="238"/>
      <c r="M888" s="7">
        <f>(IF($E1016&lt;&gt;0,$M$2,IF($L1016&lt;&gt;0,$M$2,"")))</f>
        <v>1</v>
      </c>
    </row>
    <row r="889" spans="1:14" ht="19.5">
      <c r="A889" s="22">
        <v>820</v>
      </c>
      <c r="B889" s="1842" t="e">
        <f>$B$12</f>
        <v>#N/A</v>
      </c>
      <c r="C889" s="1843"/>
      <c r="D889" s="1844"/>
      <c r="E889" s="411" t="s">
        <v>910</v>
      </c>
      <c r="F889" s="1363" t="str">
        <f>$F$12</f>
        <v>000892670</v>
      </c>
      <c r="G889" s="238"/>
      <c r="H889" s="238"/>
      <c r="I889" s="238"/>
      <c r="J889" s="238"/>
      <c r="K889" s="238"/>
      <c r="L889" s="238"/>
      <c r="M889" s="7">
        <f>(IF($E1016&lt;&gt;0,$M$2,IF($L1016&lt;&gt;0,$M$2,"")))</f>
        <v>1</v>
      </c>
    </row>
    <row r="890" spans="1:14">
      <c r="A890" s="23">
        <v>821</v>
      </c>
      <c r="B890" s="234" t="str">
        <f>$B$13</f>
        <v>(наименование на първостепенния разпоредител с бюджет)</v>
      </c>
      <c r="C890" s="229"/>
      <c r="D890" s="230"/>
      <c r="E890" s="1364"/>
      <c r="F890" s="243"/>
      <c r="G890" s="238"/>
      <c r="H890" s="238"/>
      <c r="I890" s="238"/>
      <c r="J890" s="238"/>
      <c r="K890" s="238"/>
      <c r="L890" s="238"/>
      <c r="M890" s="7">
        <f>(IF($E1016&lt;&gt;0,$M$2,IF($L1016&lt;&gt;0,$M$2,"")))</f>
        <v>1</v>
      </c>
    </row>
    <row r="891" spans="1:14" ht="19.5">
      <c r="A891" s="23">
        <v>822</v>
      </c>
      <c r="B891" s="237"/>
      <c r="C891" s="238"/>
      <c r="D891" s="124" t="s">
        <v>911</v>
      </c>
      <c r="E891" s="239">
        <f>$E$15</f>
        <v>0</v>
      </c>
      <c r="F891" s="415" t="str">
        <f>$F$15</f>
        <v>БЮДЖЕТ</v>
      </c>
      <c r="G891" s="219"/>
      <c r="H891" s="219"/>
      <c r="I891" s="219"/>
      <c r="J891" s="219"/>
      <c r="K891" s="219"/>
      <c r="L891" s="219"/>
      <c r="M891" s="7">
        <f>(IF($E1016&lt;&gt;0,$M$2,IF($L1016&lt;&gt;0,$M$2,"")))</f>
        <v>1</v>
      </c>
    </row>
    <row r="892" spans="1:14" ht="16.5" thickBot="1">
      <c r="A892" s="23">
        <v>823</v>
      </c>
      <c r="B892" s="229"/>
      <c r="C892" s="392"/>
      <c r="D892" s="401"/>
      <c r="E892" s="238"/>
      <c r="F892" s="410"/>
      <c r="G892" s="410"/>
      <c r="H892" s="410"/>
      <c r="I892" s="410"/>
      <c r="J892" s="410"/>
      <c r="K892" s="410"/>
      <c r="L892" s="1380" t="s">
        <v>474</v>
      </c>
      <c r="M892" s="7">
        <f>(IF($E1016&lt;&gt;0,$M$2,IF($L1016&lt;&gt;0,$M$2,"")))</f>
        <v>1</v>
      </c>
    </row>
    <row r="893" spans="1:14" ht="24.95" customHeight="1">
      <c r="A893" s="23">
        <v>825</v>
      </c>
      <c r="B893" s="248"/>
      <c r="C893" s="249"/>
      <c r="D893" s="250" t="s">
        <v>731</v>
      </c>
      <c r="E893" s="1748" t="s">
        <v>2057</v>
      </c>
      <c r="F893" s="1749"/>
      <c r="G893" s="1749"/>
      <c r="H893" s="1750"/>
      <c r="I893" s="1757" t="s">
        <v>2058</v>
      </c>
      <c r="J893" s="1758"/>
      <c r="K893" s="1758"/>
      <c r="L893" s="1759"/>
      <c r="M893" s="7">
        <f>(IF($E1016&lt;&gt;0,$M$2,IF($L1016&lt;&gt;0,$M$2,"")))</f>
        <v>1</v>
      </c>
    </row>
    <row r="894" spans="1:14" ht="54.95" customHeight="1" thickBot="1">
      <c r="A894" s="23"/>
      <c r="B894" s="251" t="s">
        <v>66</v>
      </c>
      <c r="C894" s="252" t="s">
        <v>475</v>
      </c>
      <c r="D894" s="253" t="s">
        <v>732</v>
      </c>
      <c r="E894" s="1406" t="str">
        <f>$E$20</f>
        <v>Уточнен план                Общо</v>
      </c>
      <c r="F894" s="1410" t="str">
        <f>$F$20</f>
        <v>държавни дейности</v>
      </c>
      <c r="G894" s="1411" t="str">
        <f>$G$20</f>
        <v>местни дейности</v>
      </c>
      <c r="H894" s="1412" t="str">
        <f>$H$20</f>
        <v>дофинансиране</v>
      </c>
      <c r="I894" s="254" t="str">
        <f>$I$20</f>
        <v>държавни дейности -ОТЧЕТ</v>
      </c>
      <c r="J894" s="255" t="str">
        <f>$J$20</f>
        <v>местни дейности - ОТЧЕТ</v>
      </c>
      <c r="K894" s="256" t="str">
        <f>$K$20</f>
        <v>дофинансиране - ОТЧЕТ</v>
      </c>
      <c r="L894" s="1669" t="str">
        <f>$L$20</f>
        <v>ОТЧЕТ                                    ОБЩО</v>
      </c>
      <c r="M894" s="7">
        <f>(IF($E1016&lt;&gt;0,$M$2,IF($L1016&lt;&gt;0,$M$2,"")))</f>
        <v>1</v>
      </c>
    </row>
    <row r="895" spans="1:14" ht="18.75">
      <c r="A895" s="23"/>
      <c r="B895" s="259"/>
      <c r="C895" s="260"/>
      <c r="D895" s="261" t="s">
        <v>762</v>
      </c>
      <c r="E895" s="1462" t="str">
        <f>$E$21</f>
        <v>(1)</v>
      </c>
      <c r="F895" s="143" t="str">
        <f>$F$21</f>
        <v>(2)</v>
      </c>
      <c r="G895" s="144" t="str">
        <f>$G$21</f>
        <v>(3)</v>
      </c>
      <c r="H895" s="145" t="str">
        <f>$H$21</f>
        <v>(4)</v>
      </c>
      <c r="I895" s="262" t="str">
        <f>$I$21</f>
        <v>(5)</v>
      </c>
      <c r="J895" s="263" t="str">
        <f>$J$21</f>
        <v>(6)</v>
      </c>
      <c r="K895" s="264" t="str">
        <f>$K$21</f>
        <v>(7)</v>
      </c>
      <c r="L895" s="265" t="str">
        <f>$L$21</f>
        <v>(8)</v>
      </c>
      <c r="M895" s="7">
        <f>(IF($E1016&lt;&gt;0,$M$2,IF($L1016&lt;&gt;0,$M$2,"")))</f>
        <v>1</v>
      </c>
    </row>
    <row r="896" spans="1:14">
      <c r="A896" s="23"/>
      <c r="B896" s="1458"/>
      <c r="C896" s="1605" t="e">
        <f>VLOOKUP(D896,OP_LIST2,2,FALSE)</f>
        <v>#N/A</v>
      </c>
      <c r="D896" s="1465"/>
      <c r="E896" s="390"/>
      <c r="F896" s="1448"/>
      <c r="G896" s="1449"/>
      <c r="H896" s="1450"/>
      <c r="I896" s="1448"/>
      <c r="J896" s="1449"/>
      <c r="K896" s="1450"/>
      <c r="L896" s="1447"/>
      <c r="M896" s="7">
        <f>(IF($E1016&lt;&gt;0,$M$2,IF($L1016&lt;&gt;0,$M$2,"")))</f>
        <v>1</v>
      </c>
    </row>
    <row r="897" spans="1:14">
      <c r="A897" s="23"/>
      <c r="B897" s="1461"/>
      <c r="C897" s="1466">
        <f>VLOOKUP(D898,EBK_DEIN2,2,FALSE)</f>
        <v>3389</v>
      </c>
      <c r="D897" s="1465" t="s">
        <v>811</v>
      </c>
      <c r="E897" s="390"/>
      <c r="F897" s="1451"/>
      <c r="G897" s="1452"/>
      <c r="H897" s="1453"/>
      <c r="I897" s="1451"/>
      <c r="J897" s="1452"/>
      <c r="K897" s="1453"/>
      <c r="L897" s="1447"/>
      <c r="M897" s="7">
        <f>(IF($E1016&lt;&gt;0,$M$2,IF($L1016&lt;&gt;0,$M$2,"")))</f>
        <v>1</v>
      </c>
    </row>
    <row r="898" spans="1:14">
      <c r="A898" s="23"/>
      <c r="B898" s="1457"/>
      <c r="C898" s="1594">
        <f>+C897</f>
        <v>3389</v>
      </c>
      <c r="D898" s="1459" t="s">
        <v>1</v>
      </c>
      <c r="E898" s="390"/>
      <c r="F898" s="1451"/>
      <c r="G898" s="1452"/>
      <c r="H898" s="1453"/>
      <c r="I898" s="1451"/>
      <c r="J898" s="1452"/>
      <c r="K898" s="1453"/>
      <c r="L898" s="1447"/>
      <c r="M898" s="7">
        <f>(IF($E1016&lt;&gt;0,$M$2,IF($L1016&lt;&gt;0,$M$2,"")))</f>
        <v>1</v>
      </c>
    </row>
    <row r="899" spans="1:14">
      <c r="A899" s="23"/>
      <c r="B899" s="1463"/>
      <c r="C899" s="1460"/>
      <c r="D899" s="1464" t="s">
        <v>733</v>
      </c>
      <c r="E899" s="390"/>
      <c r="F899" s="1454"/>
      <c r="G899" s="1455"/>
      <c r="H899" s="1456"/>
      <c r="I899" s="1454"/>
      <c r="J899" s="1455"/>
      <c r="K899" s="1456"/>
      <c r="L899" s="1447"/>
      <c r="M899" s="7">
        <f>(IF($E1016&lt;&gt;0,$M$2,IF($L1016&lt;&gt;0,$M$2,"")))</f>
        <v>1</v>
      </c>
    </row>
    <row r="900" spans="1:14">
      <c r="A900" s="23"/>
      <c r="B900" s="273">
        <v>100</v>
      </c>
      <c r="C900" s="1777" t="s">
        <v>763</v>
      </c>
      <c r="D900" s="1778"/>
      <c r="E900" s="274">
        <f t="shared" ref="E900:L900" si="209">SUM(E901:E902)</f>
        <v>0</v>
      </c>
      <c r="F900" s="275">
        <f t="shared" si="209"/>
        <v>0</v>
      </c>
      <c r="G900" s="276">
        <f t="shared" si="209"/>
        <v>0</v>
      </c>
      <c r="H900" s="277">
        <f>SUM(H901:H902)</f>
        <v>0</v>
      </c>
      <c r="I900" s="275">
        <f t="shared" si="209"/>
        <v>0</v>
      </c>
      <c r="J900" s="276">
        <f t="shared" si="209"/>
        <v>0</v>
      </c>
      <c r="K900" s="277">
        <f t="shared" si="209"/>
        <v>0</v>
      </c>
      <c r="L900" s="274">
        <f t="shared" si="209"/>
        <v>0</v>
      </c>
      <c r="M900" s="12" t="str">
        <f>(IF($E900&lt;&gt;0,$M$2,IF($L900&lt;&gt;0,$M$2,"")))</f>
        <v/>
      </c>
      <c r="N900" s="13"/>
    </row>
    <row r="901" spans="1:14">
      <c r="A901" s="23"/>
      <c r="B901" s="279"/>
      <c r="C901" s="280">
        <v>101</v>
      </c>
      <c r="D901" s="281" t="s">
        <v>764</v>
      </c>
      <c r="E901" s="282">
        <f>F901+G901+H901</f>
        <v>0</v>
      </c>
      <c r="F901" s="152"/>
      <c r="G901" s="153"/>
      <c r="H901" s="1422"/>
      <c r="I901" s="152"/>
      <c r="J901" s="153"/>
      <c r="K901" s="1422"/>
      <c r="L901" s="282">
        <f>I901+J901+K901</f>
        <v>0</v>
      </c>
      <c r="M901" s="12" t="str">
        <f t="shared" ref="M901:M968" si="210">(IF($E901&lt;&gt;0,$M$2,IF($L901&lt;&gt;0,$M$2,"")))</f>
        <v/>
      </c>
      <c r="N901" s="13"/>
    </row>
    <row r="902" spans="1:14">
      <c r="A902" s="10"/>
      <c r="B902" s="279"/>
      <c r="C902" s="286">
        <v>102</v>
      </c>
      <c r="D902" s="287" t="s">
        <v>765</v>
      </c>
      <c r="E902" s="288">
        <f>F902+G902+H902</f>
        <v>0</v>
      </c>
      <c r="F902" s="173"/>
      <c r="G902" s="174"/>
      <c r="H902" s="1428"/>
      <c r="I902" s="173"/>
      <c r="J902" s="174"/>
      <c r="K902" s="1428"/>
      <c r="L902" s="288">
        <f>I902+J902+K902</f>
        <v>0</v>
      </c>
      <c r="M902" s="12" t="str">
        <f t="shared" si="210"/>
        <v/>
      </c>
      <c r="N902" s="13"/>
    </row>
    <row r="903" spans="1:14">
      <c r="A903" s="10"/>
      <c r="B903" s="273">
        <v>200</v>
      </c>
      <c r="C903" s="1773" t="s">
        <v>766</v>
      </c>
      <c r="D903" s="1774"/>
      <c r="E903" s="274">
        <f t="shared" ref="E903:L903" si="211">SUM(E904:E908)</f>
        <v>0</v>
      </c>
      <c r="F903" s="275">
        <f t="shared" si="211"/>
        <v>0</v>
      </c>
      <c r="G903" s="276">
        <f t="shared" si="211"/>
        <v>0</v>
      </c>
      <c r="H903" s="277">
        <f>SUM(H904:H908)</f>
        <v>0</v>
      </c>
      <c r="I903" s="275">
        <f t="shared" si="211"/>
        <v>0</v>
      </c>
      <c r="J903" s="276">
        <f t="shared" si="211"/>
        <v>0</v>
      </c>
      <c r="K903" s="277">
        <f t="shared" si="211"/>
        <v>0</v>
      </c>
      <c r="L903" s="274">
        <f t="shared" si="211"/>
        <v>0</v>
      </c>
      <c r="M903" s="12" t="str">
        <f t="shared" si="210"/>
        <v/>
      </c>
      <c r="N903" s="13"/>
    </row>
    <row r="904" spans="1:14">
      <c r="A904" s="10"/>
      <c r="B904" s="292"/>
      <c r="C904" s="280">
        <v>201</v>
      </c>
      <c r="D904" s="281" t="s">
        <v>767</v>
      </c>
      <c r="E904" s="282">
        <f>F904+G904+H904</f>
        <v>0</v>
      </c>
      <c r="F904" s="152"/>
      <c r="G904" s="153"/>
      <c r="H904" s="1422"/>
      <c r="I904" s="152"/>
      <c r="J904" s="153"/>
      <c r="K904" s="1422"/>
      <c r="L904" s="282">
        <f>I904+J904+K904</f>
        <v>0</v>
      </c>
      <c r="M904" s="12" t="str">
        <f t="shared" si="210"/>
        <v/>
      </c>
      <c r="N904" s="13"/>
    </row>
    <row r="905" spans="1:14">
      <c r="A905" s="10"/>
      <c r="B905" s="293"/>
      <c r="C905" s="294">
        <v>202</v>
      </c>
      <c r="D905" s="295" t="s">
        <v>768</v>
      </c>
      <c r="E905" s="296">
        <f>F905+G905+H905</f>
        <v>0</v>
      </c>
      <c r="F905" s="158"/>
      <c r="G905" s="159"/>
      <c r="H905" s="1427"/>
      <c r="I905" s="158"/>
      <c r="J905" s="159"/>
      <c r="K905" s="1427"/>
      <c r="L905" s="296">
        <f>I905+J905+K905</f>
        <v>0</v>
      </c>
      <c r="M905" s="12" t="str">
        <f t="shared" si="210"/>
        <v/>
      </c>
      <c r="N905" s="13"/>
    </row>
    <row r="906" spans="1:14" ht="31.5">
      <c r="A906" s="10"/>
      <c r="B906" s="300"/>
      <c r="C906" s="294">
        <v>205</v>
      </c>
      <c r="D906" s="295" t="s">
        <v>614</v>
      </c>
      <c r="E906" s="296">
        <f>F906+G906+H906</f>
        <v>0</v>
      </c>
      <c r="F906" s="158"/>
      <c r="G906" s="159"/>
      <c r="H906" s="1427"/>
      <c r="I906" s="158"/>
      <c r="J906" s="159"/>
      <c r="K906" s="1427"/>
      <c r="L906" s="296">
        <f>I906+J906+K906</f>
        <v>0</v>
      </c>
      <c r="M906" s="12" t="str">
        <f t="shared" si="210"/>
        <v/>
      </c>
      <c r="N906" s="13"/>
    </row>
    <row r="907" spans="1:14">
      <c r="A907" s="10"/>
      <c r="B907" s="300"/>
      <c r="C907" s="294">
        <v>208</v>
      </c>
      <c r="D907" s="301" t="s">
        <v>615</v>
      </c>
      <c r="E907" s="296">
        <f>F907+G907+H907</f>
        <v>0</v>
      </c>
      <c r="F907" s="158"/>
      <c r="G907" s="159"/>
      <c r="H907" s="1427"/>
      <c r="I907" s="158"/>
      <c r="J907" s="159"/>
      <c r="K907" s="1427"/>
      <c r="L907" s="296">
        <f>I907+J907+K907</f>
        <v>0</v>
      </c>
      <c r="M907" s="12" t="str">
        <f t="shared" si="210"/>
        <v/>
      </c>
      <c r="N907" s="13"/>
    </row>
    <row r="908" spans="1:14">
      <c r="A908" s="10"/>
      <c r="B908" s="292"/>
      <c r="C908" s="286">
        <v>209</v>
      </c>
      <c r="D908" s="302" t="s">
        <v>616</v>
      </c>
      <c r="E908" s="288">
        <f>F908+G908+H908</f>
        <v>0</v>
      </c>
      <c r="F908" s="173"/>
      <c r="G908" s="174"/>
      <c r="H908" s="1428"/>
      <c r="I908" s="173"/>
      <c r="J908" s="174"/>
      <c r="K908" s="1428"/>
      <c r="L908" s="288">
        <f>I908+J908+K908</f>
        <v>0</v>
      </c>
      <c r="M908" s="12" t="str">
        <f t="shared" si="210"/>
        <v/>
      </c>
      <c r="N908" s="13"/>
    </row>
    <row r="909" spans="1:14">
      <c r="A909" s="10"/>
      <c r="B909" s="273">
        <v>500</v>
      </c>
      <c r="C909" s="1775" t="s">
        <v>199</v>
      </c>
      <c r="D909" s="1776"/>
      <c r="E909" s="274">
        <f t="shared" ref="E909:L909" si="212">SUM(E910:E916)</f>
        <v>0</v>
      </c>
      <c r="F909" s="275">
        <f t="shared" si="212"/>
        <v>0</v>
      </c>
      <c r="G909" s="276">
        <f t="shared" si="212"/>
        <v>0</v>
      </c>
      <c r="H909" s="277">
        <f>SUM(H910:H916)</f>
        <v>0</v>
      </c>
      <c r="I909" s="275">
        <f t="shared" si="212"/>
        <v>0</v>
      </c>
      <c r="J909" s="276">
        <f t="shared" si="212"/>
        <v>0</v>
      </c>
      <c r="K909" s="277">
        <f t="shared" si="212"/>
        <v>0</v>
      </c>
      <c r="L909" s="274">
        <f t="shared" si="212"/>
        <v>0</v>
      </c>
      <c r="M909" s="12" t="str">
        <f t="shared" si="210"/>
        <v/>
      </c>
      <c r="N909" s="13"/>
    </row>
    <row r="910" spans="1:14" ht="18" customHeight="1">
      <c r="A910" s="10"/>
      <c r="B910" s="292"/>
      <c r="C910" s="303">
        <v>551</v>
      </c>
      <c r="D910" s="304" t="s">
        <v>200</v>
      </c>
      <c r="E910" s="282">
        <f t="shared" ref="E910:E917" si="213">F910+G910+H910</f>
        <v>0</v>
      </c>
      <c r="F910" s="152"/>
      <c r="G910" s="153"/>
      <c r="H910" s="1422"/>
      <c r="I910" s="152"/>
      <c r="J910" s="153"/>
      <c r="K910" s="1422"/>
      <c r="L910" s="282">
        <f t="shared" ref="L910:L917" si="214">I910+J910+K910</f>
        <v>0</v>
      </c>
      <c r="M910" s="12" t="str">
        <f t="shared" si="210"/>
        <v/>
      </c>
      <c r="N910" s="13"/>
    </row>
    <row r="911" spans="1:14">
      <c r="A911" s="10"/>
      <c r="B911" s="292"/>
      <c r="C911" s="305">
        <v>552</v>
      </c>
      <c r="D911" s="306" t="s">
        <v>930</v>
      </c>
      <c r="E911" s="296">
        <f t="shared" si="213"/>
        <v>0</v>
      </c>
      <c r="F911" s="158"/>
      <c r="G911" s="159"/>
      <c r="H911" s="1427"/>
      <c r="I911" s="158"/>
      <c r="J911" s="159"/>
      <c r="K911" s="1427"/>
      <c r="L911" s="296">
        <f t="shared" si="214"/>
        <v>0</v>
      </c>
      <c r="M911" s="12" t="str">
        <f t="shared" si="210"/>
        <v/>
      </c>
      <c r="N911" s="13"/>
    </row>
    <row r="912" spans="1:14">
      <c r="A912" s="10"/>
      <c r="B912" s="307"/>
      <c r="C912" s="305">
        <v>558</v>
      </c>
      <c r="D912" s="308" t="s">
        <v>891</v>
      </c>
      <c r="E912" s="296">
        <f>F912+G912+H912</f>
        <v>0</v>
      </c>
      <c r="F912" s="490">
        <v>0</v>
      </c>
      <c r="G912" s="491">
        <v>0</v>
      </c>
      <c r="H912" s="160">
        <v>0</v>
      </c>
      <c r="I912" s="490">
        <v>0</v>
      </c>
      <c r="J912" s="491">
        <v>0</v>
      </c>
      <c r="K912" s="160">
        <v>0</v>
      </c>
      <c r="L912" s="296">
        <f>I912+J912+K912</f>
        <v>0</v>
      </c>
      <c r="M912" s="12" t="str">
        <f t="shared" si="210"/>
        <v/>
      </c>
      <c r="N912" s="13"/>
    </row>
    <row r="913" spans="1:14">
      <c r="A913" s="10"/>
      <c r="B913" s="307"/>
      <c r="C913" s="305">
        <v>560</v>
      </c>
      <c r="D913" s="308" t="s">
        <v>201</v>
      </c>
      <c r="E913" s="296">
        <f t="shared" si="213"/>
        <v>0</v>
      </c>
      <c r="F913" s="158"/>
      <c r="G913" s="159"/>
      <c r="H913" s="1427"/>
      <c r="I913" s="158"/>
      <c r="J913" s="159"/>
      <c r="K913" s="1427"/>
      <c r="L913" s="296">
        <f t="shared" si="214"/>
        <v>0</v>
      </c>
      <c r="M913" s="12" t="str">
        <f t="shared" si="210"/>
        <v/>
      </c>
      <c r="N913" s="13"/>
    </row>
    <row r="914" spans="1:14">
      <c r="A914" s="10"/>
      <c r="B914" s="307"/>
      <c r="C914" s="305">
        <v>580</v>
      </c>
      <c r="D914" s="306" t="s">
        <v>202</v>
      </c>
      <c r="E914" s="296">
        <f t="shared" si="213"/>
        <v>0</v>
      </c>
      <c r="F914" s="158"/>
      <c r="G914" s="159"/>
      <c r="H914" s="1427"/>
      <c r="I914" s="158"/>
      <c r="J914" s="159"/>
      <c r="K914" s="1427"/>
      <c r="L914" s="296">
        <f t="shared" si="214"/>
        <v>0</v>
      </c>
      <c r="M914" s="12" t="str">
        <f t="shared" si="210"/>
        <v/>
      </c>
      <c r="N914" s="13"/>
    </row>
    <row r="915" spans="1:14">
      <c r="A915" s="10"/>
      <c r="B915" s="292"/>
      <c r="C915" s="305">
        <v>588</v>
      </c>
      <c r="D915" s="306" t="s">
        <v>893</v>
      </c>
      <c r="E915" s="296">
        <f>F915+G915+H915</f>
        <v>0</v>
      </c>
      <c r="F915" s="490">
        <v>0</v>
      </c>
      <c r="G915" s="491">
        <v>0</v>
      </c>
      <c r="H915" s="160">
        <v>0</v>
      </c>
      <c r="I915" s="490">
        <v>0</v>
      </c>
      <c r="J915" s="491">
        <v>0</v>
      </c>
      <c r="K915" s="160">
        <v>0</v>
      </c>
      <c r="L915" s="296">
        <f>I915+J915+K915</f>
        <v>0</v>
      </c>
      <c r="M915" s="12" t="str">
        <f t="shared" si="210"/>
        <v/>
      </c>
      <c r="N915" s="13"/>
    </row>
    <row r="916" spans="1:14" ht="31.5">
      <c r="A916" s="22">
        <v>5</v>
      </c>
      <c r="B916" s="292"/>
      <c r="C916" s="309">
        <v>590</v>
      </c>
      <c r="D916" s="310" t="s">
        <v>203</v>
      </c>
      <c r="E916" s="288">
        <f t="shared" si="213"/>
        <v>0</v>
      </c>
      <c r="F916" s="173"/>
      <c r="G916" s="174"/>
      <c r="H916" s="1428"/>
      <c r="I916" s="173"/>
      <c r="J916" s="174"/>
      <c r="K916" s="1428"/>
      <c r="L916" s="288">
        <f t="shared" si="214"/>
        <v>0</v>
      </c>
      <c r="M916" s="12" t="str">
        <f t="shared" si="210"/>
        <v/>
      </c>
      <c r="N916" s="13"/>
    </row>
    <row r="917" spans="1:14">
      <c r="A917" s="23">
        <v>10</v>
      </c>
      <c r="B917" s="273">
        <v>800</v>
      </c>
      <c r="C917" s="1786" t="s">
        <v>204</v>
      </c>
      <c r="D917" s="1787"/>
      <c r="E917" s="311">
        <f t="shared" si="213"/>
        <v>0</v>
      </c>
      <c r="F917" s="1429"/>
      <c r="G917" s="1430"/>
      <c r="H917" s="1431"/>
      <c r="I917" s="1429"/>
      <c r="J917" s="1430"/>
      <c r="K917" s="1431"/>
      <c r="L917" s="311">
        <f t="shared" si="214"/>
        <v>0</v>
      </c>
      <c r="M917" s="12" t="str">
        <f t="shared" si="210"/>
        <v/>
      </c>
      <c r="N917" s="13"/>
    </row>
    <row r="918" spans="1:14">
      <c r="A918" s="23">
        <v>15</v>
      </c>
      <c r="B918" s="273">
        <v>1000</v>
      </c>
      <c r="C918" s="1773" t="s">
        <v>205</v>
      </c>
      <c r="D918" s="1774"/>
      <c r="E918" s="311">
        <f t="shared" ref="E918:L918" si="215">SUM(E919:E935)</f>
        <v>37165</v>
      </c>
      <c r="F918" s="275">
        <f t="shared" si="215"/>
        <v>37165</v>
      </c>
      <c r="G918" s="276">
        <f t="shared" si="215"/>
        <v>0</v>
      </c>
      <c r="H918" s="277">
        <f>SUM(H919:H935)</f>
        <v>0</v>
      </c>
      <c r="I918" s="275">
        <f t="shared" si="215"/>
        <v>34671</v>
      </c>
      <c r="J918" s="276">
        <f t="shared" si="215"/>
        <v>0</v>
      </c>
      <c r="K918" s="277">
        <f t="shared" si="215"/>
        <v>0</v>
      </c>
      <c r="L918" s="311">
        <f t="shared" si="215"/>
        <v>34671</v>
      </c>
      <c r="M918" s="12">
        <f t="shared" si="210"/>
        <v>1</v>
      </c>
      <c r="N918" s="13"/>
    </row>
    <row r="919" spans="1:14">
      <c r="A919" s="22">
        <v>35</v>
      </c>
      <c r="B919" s="293"/>
      <c r="C919" s="280">
        <v>1011</v>
      </c>
      <c r="D919" s="312" t="s">
        <v>206</v>
      </c>
      <c r="E919" s="282">
        <f t="shared" ref="E919:E935" si="216">F919+G919+H919</f>
        <v>0</v>
      </c>
      <c r="F919" s="152"/>
      <c r="G919" s="153"/>
      <c r="H919" s="1422"/>
      <c r="I919" s="152"/>
      <c r="J919" s="153"/>
      <c r="K919" s="1422"/>
      <c r="L919" s="282">
        <f t="shared" ref="L919:L935" si="217">I919+J919+K919</f>
        <v>0</v>
      </c>
      <c r="M919" s="12" t="str">
        <f t="shared" si="210"/>
        <v/>
      </c>
      <c r="N919" s="13"/>
    </row>
    <row r="920" spans="1:14">
      <c r="A920" s="23">
        <v>40</v>
      </c>
      <c r="B920" s="293"/>
      <c r="C920" s="294">
        <v>1012</v>
      </c>
      <c r="D920" s="295" t="s">
        <v>207</v>
      </c>
      <c r="E920" s="296">
        <f t="shared" si="216"/>
        <v>0</v>
      </c>
      <c r="F920" s="158"/>
      <c r="G920" s="159"/>
      <c r="H920" s="1427"/>
      <c r="I920" s="158"/>
      <c r="J920" s="159"/>
      <c r="K920" s="1427"/>
      <c r="L920" s="296">
        <f t="shared" si="217"/>
        <v>0</v>
      </c>
      <c r="M920" s="12" t="str">
        <f t="shared" si="210"/>
        <v/>
      </c>
      <c r="N920" s="13"/>
    </row>
    <row r="921" spans="1:14">
      <c r="A921" s="23">
        <v>45</v>
      </c>
      <c r="B921" s="293"/>
      <c r="C921" s="294">
        <v>1013</v>
      </c>
      <c r="D921" s="295" t="s">
        <v>208</v>
      </c>
      <c r="E921" s="296">
        <f t="shared" si="216"/>
        <v>0</v>
      </c>
      <c r="F921" s="158"/>
      <c r="G921" s="159"/>
      <c r="H921" s="1427"/>
      <c r="I921" s="158"/>
      <c r="J921" s="159"/>
      <c r="K921" s="1427"/>
      <c r="L921" s="296">
        <f t="shared" si="217"/>
        <v>0</v>
      </c>
      <c r="M921" s="12" t="str">
        <f t="shared" si="210"/>
        <v/>
      </c>
      <c r="N921" s="13"/>
    </row>
    <row r="922" spans="1:14">
      <c r="A922" s="23">
        <v>50</v>
      </c>
      <c r="B922" s="293"/>
      <c r="C922" s="294">
        <v>1014</v>
      </c>
      <c r="D922" s="295" t="s">
        <v>209</v>
      </c>
      <c r="E922" s="296">
        <f t="shared" si="216"/>
        <v>0</v>
      </c>
      <c r="F922" s="158"/>
      <c r="G922" s="159"/>
      <c r="H922" s="1427"/>
      <c r="I922" s="158"/>
      <c r="J922" s="159"/>
      <c r="K922" s="1427"/>
      <c r="L922" s="296">
        <f t="shared" si="217"/>
        <v>0</v>
      </c>
      <c r="M922" s="12" t="str">
        <f t="shared" si="210"/>
        <v/>
      </c>
      <c r="N922" s="13"/>
    </row>
    <row r="923" spans="1:14">
      <c r="A923" s="23">
        <v>55</v>
      </c>
      <c r="B923" s="293"/>
      <c r="C923" s="294">
        <v>1015</v>
      </c>
      <c r="D923" s="295" t="s">
        <v>210</v>
      </c>
      <c r="E923" s="296">
        <f t="shared" si="216"/>
        <v>0</v>
      </c>
      <c r="F923" s="158"/>
      <c r="G923" s="159"/>
      <c r="H923" s="1427"/>
      <c r="I923" s="158"/>
      <c r="J923" s="159"/>
      <c r="K923" s="1427"/>
      <c r="L923" s="296">
        <f t="shared" si="217"/>
        <v>0</v>
      </c>
      <c r="M923" s="12" t="str">
        <f t="shared" si="210"/>
        <v/>
      </c>
      <c r="N923" s="13"/>
    </row>
    <row r="924" spans="1:14">
      <c r="A924" s="23">
        <v>60</v>
      </c>
      <c r="B924" s="293"/>
      <c r="C924" s="313">
        <v>1016</v>
      </c>
      <c r="D924" s="314" t="s">
        <v>211</v>
      </c>
      <c r="E924" s="315">
        <f t="shared" si="216"/>
        <v>0</v>
      </c>
      <c r="F924" s="164"/>
      <c r="G924" s="165"/>
      <c r="H924" s="1423"/>
      <c r="I924" s="164"/>
      <c r="J924" s="165"/>
      <c r="K924" s="1423"/>
      <c r="L924" s="315">
        <f t="shared" si="217"/>
        <v>0</v>
      </c>
      <c r="M924" s="12" t="str">
        <f t="shared" si="210"/>
        <v/>
      </c>
      <c r="N924" s="13"/>
    </row>
    <row r="925" spans="1:14">
      <c r="A925" s="22">
        <v>65</v>
      </c>
      <c r="B925" s="279"/>
      <c r="C925" s="319">
        <v>1020</v>
      </c>
      <c r="D925" s="320" t="s">
        <v>212</v>
      </c>
      <c r="E925" s="321">
        <f t="shared" si="216"/>
        <v>37165</v>
      </c>
      <c r="F925" s="455">
        <v>37165</v>
      </c>
      <c r="G925" s="456"/>
      <c r="H925" s="1435"/>
      <c r="I925" s="455">
        <v>34671</v>
      </c>
      <c r="J925" s="456"/>
      <c r="K925" s="1435"/>
      <c r="L925" s="321">
        <f t="shared" si="217"/>
        <v>34671</v>
      </c>
      <c r="M925" s="12">
        <f t="shared" si="210"/>
        <v>1</v>
      </c>
      <c r="N925" s="13"/>
    </row>
    <row r="926" spans="1:14">
      <c r="A926" s="23">
        <v>70</v>
      </c>
      <c r="B926" s="293"/>
      <c r="C926" s="325">
        <v>1030</v>
      </c>
      <c r="D926" s="326" t="s">
        <v>213</v>
      </c>
      <c r="E926" s="327">
        <f t="shared" si="216"/>
        <v>0</v>
      </c>
      <c r="F926" s="450"/>
      <c r="G926" s="451"/>
      <c r="H926" s="1432"/>
      <c r="I926" s="450"/>
      <c r="J926" s="451"/>
      <c r="K926" s="1432"/>
      <c r="L926" s="327">
        <f t="shared" si="217"/>
        <v>0</v>
      </c>
      <c r="M926" s="12" t="str">
        <f t="shared" si="210"/>
        <v/>
      </c>
      <c r="N926" s="13"/>
    </row>
    <row r="927" spans="1:14">
      <c r="A927" s="23">
        <v>75</v>
      </c>
      <c r="B927" s="293"/>
      <c r="C927" s="319">
        <v>1051</v>
      </c>
      <c r="D927" s="332" t="s">
        <v>214</v>
      </c>
      <c r="E927" s="321">
        <f t="shared" si="216"/>
        <v>0</v>
      </c>
      <c r="F927" s="455"/>
      <c r="G927" s="456"/>
      <c r="H927" s="1435"/>
      <c r="I927" s="455"/>
      <c r="J927" s="456"/>
      <c r="K927" s="1435"/>
      <c r="L927" s="321">
        <f t="shared" si="217"/>
        <v>0</v>
      </c>
      <c r="M927" s="12" t="str">
        <f t="shared" si="210"/>
        <v/>
      </c>
      <c r="N927" s="13"/>
    </row>
    <row r="928" spans="1:14">
      <c r="A928" s="23">
        <v>80</v>
      </c>
      <c r="B928" s="293"/>
      <c r="C928" s="294">
        <v>1052</v>
      </c>
      <c r="D928" s="295" t="s">
        <v>215</v>
      </c>
      <c r="E928" s="296">
        <f t="shared" si="216"/>
        <v>0</v>
      </c>
      <c r="F928" s="158"/>
      <c r="G928" s="159"/>
      <c r="H928" s="1427"/>
      <c r="I928" s="158"/>
      <c r="J928" s="159"/>
      <c r="K928" s="1427"/>
      <c r="L928" s="296">
        <f t="shared" si="217"/>
        <v>0</v>
      </c>
      <c r="M928" s="12" t="str">
        <f t="shared" si="210"/>
        <v/>
      </c>
      <c r="N928" s="13"/>
    </row>
    <row r="929" spans="1:14">
      <c r="A929" s="23">
        <v>80</v>
      </c>
      <c r="B929" s="293"/>
      <c r="C929" s="325">
        <v>1053</v>
      </c>
      <c r="D929" s="326" t="s">
        <v>894</v>
      </c>
      <c r="E929" s="327">
        <f t="shared" si="216"/>
        <v>0</v>
      </c>
      <c r="F929" s="450"/>
      <c r="G929" s="451"/>
      <c r="H929" s="1432"/>
      <c r="I929" s="450"/>
      <c r="J929" s="451"/>
      <c r="K929" s="1432"/>
      <c r="L929" s="327">
        <f t="shared" si="217"/>
        <v>0</v>
      </c>
      <c r="M929" s="12" t="str">
        <f t="shared" si="210"/>
        <v/>
      </c>
      <c r="N929" s="13"/>
    </row>
    <row r="930" spans="1:14">
      <c r="A930" s="23">
        <v>85</v>
      </c>
      <c r="B930" s="293"/>
      <c r="C930" s="319">
        <v>1062</v>
      </c>
      <c r="D930" s="320" t="s">
        <v>216</v>
      </c>
      <c r="E930" s="321">
        <f t="shared" si="216"/>
        <v>0</v>
      </c>
      <c r="F930" s="455"/>
      <c r="G930" s="456"/>
      <c r="H930" s="1435"/>
      <c r="I930" s="455"/>
      <c r="J930" s="456"/>
      <c r="K930" s="1435"/>
      <c r="L930" s="321">
        <f t="shared" si="217"/>
        <v>0</v>
      </c>
      <c r="M930" s="12" t="str">
        <f t="shared" si="210"/>
        <v/>
      </c>
      <c r="N930" s="13"/>
    </row>
    <row r="931" spans="1:14">
      <c r="A931" s="23">
        <v>90</v>
      </c>
      <c r="B931" s="293"/>
      <c r="C931" s="325">
        <v>1063</v>
      </c>
      <c r="D931" s="333" t="s">
        <v>820</v>
      </c>
      <c r="E931" s="327">
        <f t="shared" si="216"/>
        <v>0</v>
      </c>
      <c r="F931" s="450"/>
      <c r="G931" s="451"/>
      <c r="H931" s="1432"/>
      <c r="I931" s="450"/>
      <c r="J931" s="451"/>
      <c r="K931" s="1432"/>
      <c r="L931" s="327">
        <f t="shared" si="217"/>
        <v>0</v>
      </c>
      <c r="M931" s="12" t="str">
        <f t="shared" si="210"/>
        <v/>
      </c>
      <c r="N931" s="13"/>
    </row>
    <row r="932" spans="1:14">
      <c r="A932" s="23">
        <v>90</v>
      </c>
      <c r="B932" s="293"/>
      <c r="C932" s="334">
        <v>1069</v>
      </c>
      <c r="D932" s="335" t="s">
        <v>217</v>
      </c>
      <c r="E932" s="336">
        <f t="shared" si="216"/>
        <v>0</v>
      </c>
      <c r="F932" s="602"/>
      <c r="G932" s="603"/>
      <c r="H932" s="1434"/>
      <c r="I932" s="602"/>
      <c r="J932" s="603"/>
      <c r="K932" s="1434"/>
      <c r="L932" s="336">
        <f t="shared" si="217"/>
        <v>0</v>
      </c>
      <c r="M932" s="12" t="str">
        <f t="shared" si="210"/>
        <v/>
      </c>
      <c r="N932" s="13"/>
    </row>
    <row r="933" spans="1:14">
      <c r="A933" s="22">
        <v>115</v>
      </c>
      <c r="B933" s="279"/>
      <c r="C933" s="319">
        <v>1091</v>
      </c>
      <c r="D933" s="332" t="s">
        <v>931</v>
      </c>
      <c r="E933" s="321">
        <f t="shared" si="216"/>
        <v>0</v>
      </c>
      <c r="F933" s="455"/>
      <c r="G933" s="456"/>
      <c r="H933" s="1435"/>
      <c r="I933" s="455"/>
      <c r="J933" s="456"/>
      <c r="K933" s="1435"/>
      <c r="L933" s="321">
        <f t="shared" si="217"/>
        <v>0</v>
      </c>
      <c r="M933" s="12" t="str">
        <f t="shared" si="210"/>
        <v/>
      </c>
      <c r="N933" s="13"/>
    </row>
    <row r="934" spans="1:14">
      <c r="A934" s="22">
        <v>125</v>
      </c>
      <c r="B934" s="293"/>
      <c r="C934" s="294">
        <v>1092</v>
      </c>
      <c r="D934" s="295" t="s">
        <v>312</v>
      </c>
      <c r="E934" s="296">
        <f t="shared" si="216"/>
        <v>0</v>
      </c>
      <c r="F934" s="158"/>
      <c r="G934" s="159"/>
      <c r="H934" s="1427"/>
      <c r="I934" s="158"/>
      <c r="J934" s="159"/>
      <c r="K934" s="1427"/>
      <c r="L934" s="296">
        <f t="shared" si="217"/>
        <v>0</v>
      </c>
      <c r="M934" s="12" t="str">
        <f t="shared" si="210"/>
        <v/>
      </c>
      <c r="N934" s="13"/>
    </row>
    <row r="935" spans="1:14">
      <c r="A935" s="23">
        <v>130</v>
      </c>
      <c r="B935" s="293"/>
      <c r="C935" s="286">
        <v>1098</v>
      </c>
      <c r="D935" s="340" t="s">
        <v>218</v>
      </c>
      <c r="E935" s="288">
        <f t="shared" si="216"/>
        <v>0</v>
      </c>
      <c r="F935" s="173"/>
      <c r="G935" s="174"/>
      <c r="H935" s="1428"/>
      <c r="I935" s="173"/>
      <c r="J935" s="174"/>
      <c r="K935" s="1428"/>
      <c r="L935" s="288">
        <f t="shared" si="217"/>
        <v>0</v>
      </c>
      <c r="M935" s="12" t="str">
        <f t="shared" si="210"/>
        <v/>
      </c>
      <c r="N935" s="13"/>
    </row>
    <row r="936" spans="1:14">
      <c r="A936" s="23">
        <v>135</v>
      </c>
      <c r="B936" s="273">
        <v>1900</v>
      </c>
      <c r="C936" s="1784" t="s">
        <v>279</v>
      </c>
      <c r="D936" s="1785"/>
      <c r="E936" s="311">
        <f t="shared" ref="E936:L936" si="218">SUM(E937:E939)</f>
        <v>0</v>
      </c>
      <c r="F936" s="275">
        <f t="shared" si="218"/>
        <v>0</v>
      </c>
      <c r="G936" s="276">
        <f t="shared" si="218"/>
        <v>0</v>
      </c>
      <c r="H936" s="277">
        <f>SUM(H937:H939)</f>
        <v>0</v>
      </c>
      <c r="I936" s="275">
        <f t="shared" si="218"/>
        <v>0</v>
      </c>
      <c r="J936" s="276">
        <f t="shared" si="218"/>
        <v>0</v>
      </c>
      <c r="K936" s="277">
        <f t="shared" si="218"/>
        <v>0</v>
      </c>
      <c r="L936" s="311">
        <f t="shared" si="218"/>
        <v>0</v>
      </c>
      <c r="M936" s="12" t="str">
        <f t="shared" si="210"/>
        <v/>
      </c>
      <c r="N936" s="13"/>
    </row>
    <row r="937" spans="1:14">
      <c r="A937" s="23">
        <v>140</v>
      </c>
      <c r="B937" s="293"/>
      <c r="C937" s="280">
        <v>1901</v>
      </c>
      <c r="D937" s="341" t="s">
        <v>932</v>
      </c>
      <c r="E937" s="282">
        <f>F937+G937+H937</f>
        <v>0</v>
      </c>
      <c r="F937" s="152"/>
      <c r="G937" s="153"/>
      <c r="H937" s="1422"/>
      <c r="I937" s="152"/>
      <c r="J937" s="153"/>
      <c r="K937" s="1422"/>
      <c r="L937" s="282">
        <f>I937+J937+K937</f>
        <v>0</v>
      </c>
      <c r="M937" s="12" t="str">
        <f t="shared" si="210"/>
        <v/>
      </c>
      <c r="N937" s="13"/>
    </row>
    <row r="938" spans="1:14">
      <c r="A938" s="23">
        <v>145</v>
      </c>
      <c r="B938" s="342"/>
      <c r="C938" s="294">
        <v>1981</v>
      </c>
      <c r="D938" s="343" t="s">
        <v>933</v>
      </c>
      <c r="E938" s="296">
        <f>F938+G938+H938</f>
        <v>0</v>
      </c>
      <c r="F938" s="158"/>
      <c r="G938" s="159"/>
      <c r="H938" s="1427"/>
      <c r="I938" s="158"/>
      <c r="J938" s="159"/>
      <c r="K938" s="1427"/>
      <c r="L938" s="296">
        <f>I938+J938+K938</f>
        <v>0</v>
      </c>
      <c r="M938" s="12" t="str">
        <f t="shared" si="210"/>
        <v/>
      </c>
      <c r="N938" s="13"/>
    </row>
    <row r="939" spans="1:14">
      <c r="A939" s="23">
        <v>150</v>
      </c>
      <c r="B939" s="293"/>
      <c r="C939" s="286">
        <v>1991</v>
      </c>
      <c r="D939" s="344" t="s">
        <v>934</v>
      </c>
      <c r="E939" s="288">
        <f>F939+G939+H939</f>
        <v>0</v>
      </c>
      <c r="F939" s="173"/>
      <c r="G939" s="174"/>
      <c r="H939" s="1428"/>
      <c r="I939" s="173"/>
      <c r="J939" s="174"/>
      <c r="K939" s="1428"/>
      <c r="L939" s="288">
        <f>I939+J939+K939</f>
        <v>0</v>
      </c>
      <c r="M939" s="12" t="str">
        <f t="shared" si="210"/>
        <v/>
      </c>
      <c r="N939" s="13"/>
    </row>
    <row r="940" spans="1:14">
      <c r="A940" s="23">
        <v>155</v>
      </c>
      <c r="B940" s="273">
        <v>2100</v>
      </c>
      <c r="C940" s="1784" t="s">
        <v>741</v>
      </c>
      <c r="D940" s="1785"/>
      <c r="E940" s="311">
        <f t="shared" ref="E940:L940" si="219">SUM(E941:E945)</f>
        <v>0</v>
      </c>
      <c r="F940" s="275">
        <f t="shared" si="219"/>
        <v>0</v>
      </c>
      <c r="G940" s="276">
        <f t="shared" si="219"/>
        <v>0</v>
      </c>
      <c r="H940" s="277">
        <f>SUM(H941:H945)</f>
        <v>0</v>
      </c>
      <c r="I940" s="275">
        <f t="shared" si="219"/>
        <v>0</v>
      </c>
      <c r="J940" s="276">
        <f t="shared" si="219"/>
        <v>0</v>
      </c>
      <c r="K940" s="277">
        <f t="shared" si="219"/>
        <v>0</v>
      </c>
      <c r="L940" s="311">
        <f t="shared" si="219"/>
        <v>0</v>
      </c>
      <c r="M940" s="12" t="str">
        <f t="shared" si="210"/>
        <v/>
      </c>
      <c r="N940" s="13"/>
    </row>
    <row r="941" spans="1:14">
      <c r="A941" s="23">
        <v>160</v>
      </c>
      <c r="B941" s="293"/>
      <c r="C941" s="280">
        <v>2110</v>
      </c>
      <c r="D941" s="345" t="s">
        <v>219</v>
      </c>
      <c r="E941" s="282">
        <f>F941+G941+H941</f>
        <v>0</v>
      </c>
      <c r="F941" s="152"/>
      <c r="G941" s="153"/>
      <c r="H941" s="1422"/>
      <c r="I941" s="152"/>
      <c r="J941" s="153"/>
      <c r="K941" s="1422"/>
      <c r="L941" s="282">
        <f>I941+J941+K941</f>
        <v>0</v>
      </c>
      <c r="M941" s="12" t="str">
        <f t="shared" si="210"/>
        <v/>
      </c>
      <c r="N941" s="13"/>
    </row>
    <row r="942" spans="1:14">
      <c r="A942" s="23">
        <v>165</v>
      </c>
      <c r="B942" s="342"/>
      <c r="C942" s="294">
        <v>2120</v>
      </c>
      <c r="D942" s="301" t="s">
        <v>220</v>
      </c>
      <c r="E942" s="296">
        <f>F942+G942+H942</f>
        <v>0</v>
      </c>
      <c r="F942" s="158"/>
      <c r="G942" s="159"/>
      <c r="H942" s="1427"/>
      <c r="I942" s="158"/>
      <c r="J942" s="159"/>
      <c r="K942" s="1427"/>
      <c r="L942" s="296">
        <f>I942+J942+K942</f>
        <v>0</v>
      </c>
      <c r="M942" s="12" t="str">
        <f t="shared" si="210"/>
        <v/>
      </c>
      <c r="N942" s="13"/>
    </row>
    <row r="943" spans="1:14">
      <c r="A943" s="23">
        <v>175</v>
      </c>
      <c r="B943" s="342"/>
      <c r="C943" s="294">
        <v>2125</v>
      </c>
      <c r="D943" s="301" t="s">
        <v>221</v>
      </c>
      <c r="E943" s="296">
        <f>F943+G943+H943</f>
        <v>0</v>
      </c>
      <c r="F943" s="490">
        <v>0</v>
      </c>
      <c r="G943" s="491">
        <v>0</v>
      </c>
      <c r="H943" s="160">
        <v>0</v>
      </c>
      <c r="I943" s="490">
        <v>0</v>
      </c>
      <c r="J943" s="491">
        <v>0</v>
      </c>
      <c r="K943" s="160">
        <v>0</v>
      </c>
      <c r="L943" s="296">
        <f>I943+J943+K943</f>
        <v>0</v>
      </c>
      <c r="M943" s="12" t="str">
        <f t="shared" si="210"/>
        <v/>
      </c>
      <c r="N943" s="13"/>
    </row>
    <row r="944" spans="1:14">
      <c r="A944" s="23">
        <v>180</v>
      </c>
      <c r="B944" s="292"/>
      <c r="C944" s="294">
        <v>2140</v>
      </c>
      <c r="D944" s="301" t="s">
        <v>222</v>
      </c>
      <c r="E944" s="296">
        <f>F944+G944+H944</f>
        <v>0</v>
      </c>
      <c r="F944" s="490">
        <v>0</v>
      </c>
      <c r="G944" s="491">
        <v>0</v>
      </c>
      <c r="H944" s="160">
        <v>0</v>
      </c>
      <c r="I944" s="490">
        <v>0</v>
      </c>
      <c r="J944" s="491">
        <v>0</v>
      </c>
      <c r="K944" s="160">
        <v>0</v>
      </c>
      <c r="L944" s="296">
        <f>I944+J944+K944</f>
        <v>0</v>
      </c>
      <c r="M944" s="12" t="str">
        <f t="shared" si="210"/>
        <v/>
      </c>
      <c r="N944" s="13"/>
    </row>
    <row r="945" spans="1:14">
      <c r="A945" s="23">
        <v>185</v>
      </c>
      <c r="B945" s="293"/>
      <c r="C945" s="286">
        <v>2190</v>
      </c>
      <c r="D945" s="346" t="s">
        <v>223</v>
      </c>
      <c r="E945" s="288">
        <f>F945+G945+H945</f>
        <v>0</v>
      </c>
      <c r="F945" s="173"/>
      <c r="G945" s="174"/>
      <c r="H945" s="1428"/>
      <c r="I945" s="173"/>
      <c r="J945" s="174"/>
      <c r="K945" s="1428"/>
      <c r="L945" s="288">
        <f>I945+J945+K945</f>
        <v>0</v>
      </c>
      <c r="M945" s="12" t="str">
        <f t="shared" si="210"/>
        <v/>
      </c>
      <c r="N945" s="13"/>
    </row>
    <row r="946" spans="1:14">
      <c r="A946" s="23">
        <v>190</v>
      </c>
      <c r="B946" s="273">
        <v>2200</v>
      </c>
      <c r="C946" s="1784" t="s">
        <v>224</v>
      </c>
      <c r="D946" s="1785"/>
      <c r="E946" s="311">
        <f t="shared" ref="E946:L946" si="220">SUM(E947:E948)</f>
        <v>0</v>
      </c>
      <c r="F946" s="275">
        <f t="shared" si="220"/>
        <v>0</v>
      </c>
      <c r="G946" s="276">
        <f t="shared" si="220"/>
        <v>0</v>
      </c>
      <c r="H946" s="277">
        <f>SUM(H947:H948)</f>
        <v>0</v>
      </c>
      <c r="I946" s="275">
        <f t="shared" si="220"/>
        <v>0</v>
      </c>
      <c r="J946" s="276">
        <f t="shared" si="220"/>
        <v>0</v>
      </c>
      <c r="K946" s="277">
        <f t="shared" si="220"/>
        <v>0</v>
      </c>
      <c r="L946" s="311">
        <f t="shared" si="220"/>
        <v>0</v>
      </c>
      <c r="M946" s="12" t="str">
        <f t="shared" si="210"/>
        <v/>
      </c>
      <c r="N946" s="13"/>
    </row>
    <row r="947" spans="1:14">
      <c r="A947" s="23">
        <v>200</v>
      </c>
      <c r="B947" s="293"/>
      <c r="C947" s="280">
        <v>2221</v>
      </c>
      <c r="D947" s="281" t="s">
        <v>313</v>
      </c>
      <c r="E947" s="282">
        <f t="shared" ref="E947:E952" si="221">F947+G947+H947</f>
        <v>0</v>
      </c>
      <c r="F947" s="152"/>
      <c r="G947" s="153"/>
      <c r="H947" s="1422"/>
      <c r="I947" s="152"/>
      <c r="J947" s="153"/>
      <c r="K947" s="1422"/>
      <c r="L947" s="282">
        <f t="shared" ref="L947:L952" si="222">I947+J947+K947</f>
        <v>0</v>
      </c>
      <c r="M947" s="12" t="str">
        <f t="shared" si="210"/>
        <v/>
      </c>
      <c r="N947" s="13"/>
    </row>
    <row r="948" spans="1:14">
      <c r="A948" s="23">
        <v>200</v>
      </c>
      <c r="B948" s="293"/>
      <c r="C948" s="286">
        <v>2224</v>
      </c>
      <c r="D948" s="287" t="s">
        <v>225</v>
      </c>
      <c r="E948" s="288">
        <f t="shared" si="221"/>
        <v>0</v>
      </c>
      <c r="F948" s="173"/>
      <c r="G948" s="174"/>
      <c r="H948" s="1428"/>
      <c r="I948" s="173"/>
      <c r="J948" s="174"/>
      <c r="K948" s="1428"/>
      <c r="L948" s="288">
        <f t="shared" si="222"/>
        <v>0</v>
      </c>
      <c r="M948" s="12" t="str">
        <f t="shared" si="210"/>
        <v/>
      </c>
      <c r="N948" s="13"/>
    </row>
    <row r="949" spans="1:14">
      <c r="A949" s="23">
        <v>205</v>
      </c>
      <c r="B949" s="273">
        <v>2500</v>
      </c>
      <c r="C949" s="1784" t="s">
        <v>226</v>
      </c>
      <c r="D949" s="1785"/>
      <c r="E949" s="311">
        <f t="shared" si="221"/>
        <v>0</v>
      </c>
      <c r="F949" s="1429"/>
      <c r="G949" s="1430"/>
      <c r="H949" s="1431"/>
      <c r="I949" s="1429"/>
      <c r="J949" s="1430"/>
      <c r="K949" s="1431"/>
      <c r="L949" s="311">
        <f t="shared" si="222"/>
        <v>0</v>
      </c>
      <c r="M949" s="12" t="str">
        <f t="shared" si="210"/>
        <v/>
      </c>
      <c r="N949" s="13"/>
    </row>
    <row r="950" spans="1:14">
      <c r="A950" s="23">
        <v>210</v>
      </c>
      <c r="B950" s="273">
        <v>2600</v>
      </c>
      <c r="C950" s="1790" t="s">
        <v>227</v>
      </c>
      <c r="D950" s="1791"/>
      <c r="E950" s="311">
        <f t="shared" si="221"/>
        <v>0</v>
      </c>
      <c r="F950" s="1429"/>
      <c r="G950" s="1430"/>
      <c r="H950" s="1431"/>
      <c r="I950" s="1429"/>
      <c r="J950" s="1430"/>
      <c r="K950" s="1431"/>
      <c r="L950" s="311">
        <f t="shared" si="222"/>
        <v>0</v>
      </c>
      <c r="M950" s="12" t="str">
        <f t="shared" si="210"/>
        <v/>
      </c>
      <c r="N950" s="13"/>
    </row>
    <row r="951" spans="1:14">
      <c r="A951" s="23">
        <v>215</v>
      </c>
      <c r="B951" s="273">
        <v>2700</v>
      </c>
      <c r="C951" s="1790" t="s">
        <v>228</v>
      </c>
      <c r="D951" s="1791"/>
      <c r="E951" s="311">
        <f t="shared" si="221"/>
        <v>0</v>
      </c>
      <c r="F951" s="1429"/>
      <c r="G951" s="1430"/>
      <c r="H951" s="1431"/>
      <c r="I951" s="1429"/>
      <c r="J951" s="1430"/>
      <c r="K951" s="1431"/>
      <c r="L951" s="311">
        <f t="shared" si="222"/>
        <v>0</v>
      </c>
      <c r="M951" s="12" t="str">
        <f t="shared" si="210"/>
        <v/>
      </c>
      <c r="N951" s="13"/>
    </row>
    <row r="952" spans="1:14" ht="36" customHeight="1">
      <c r="A952" s="22">
        <v>220</v>
      </c>
      <c r="B952" s="273">
        <v>2800</v>
      </c>
      <c r="C952" s="1790" t="s">
        <v>1690</v>
      </c>
      <c r="D952" s="1791"/>
      <c r="E952" s="311">
        <f t="shared" si="221"/>
        <v>0</v>
      </c>
      <c r="F952" s="1429"/>
      <c r="G952" s="1430"/>
      <c r="H952" s="1431"/>
      <c r="I952" s="1429"/>
      <c r="J952" s="1430"/>
      <c r="K952" s="1431"/>
      <c r="L952" s="311">
        <f t="shared" si="222"/>
        <v>0</v>
      </c>
      <c r="M952" s="12" t="str">
        <f t="shared" si="210"/>
        <v/>
      </c>
      <c r="N952" s="13"/>
    </row>
    <row r="953" spans="1:14">
      <c r="A953" s="23">
        <v>225</v>
      </c>
      <c r="B953" s="273">
        <v>2900</v>
      </c>
      <c r="C953" s="1784" t="s">
        <v>229</v>
      </c>
      <c r="D953" s="1785"/>
      <c r="E953" s="311">
        <f>SUM(E954:E961)</f>
        <v>0</v>
      </c>
      <c r="F953" s="275">
        <f>SUM(F954:F961)</f>
        <v>0</v>
      </c>
      <c r="G953" s="275">
        <f t="shared" ref="G953:L953" si="223">SUM(G954:G961)</f>
        <v>0</v>
      </c>
      <c r="H953" s="275">
        <f t="shared" si="223"/>
        <v>0</v>
      </c>
      <c r="I953" s="275">
        <f t="shared" si="223"/>
        <v>0</v>
      </c>
      <c r="J953" s="275">
        <f t="shared" si="223"/>
        <v>0</v>
      </c>
      <c r="K953" s="275">
        <f t="shared" si="223"/>
        <v>0</v>
      </c>
      <c r="L953" s="275">
        <f t="shared" si="223"/>
        <v>0</v>
      </c>
      <c r="M953" s="12" t="str">
        <f t="shared" si="210"/>
        <v/>
      </c>
      <c r="N953" s="13"/>
    </row>
    <row r="954" spans="1:14">
      <c r="A954" s="23">
        <v>230</v>
      </c>
      <c r="B954" s="347"/>
      <c r="C954" s="280">
        <v>2910</v>
      </c>
      <c r="D954" s="348" t="s">
        <v>2024</v>
      </c>
      <c r="E954" s="282">
        <f>F954+G954+H954</f>
        <v>0</v>
      </c>
      <c r="F954" s="152"/>
      <c r="G954" s="153"/>
      <c r="H954" s="1422"/>
      <c r="I954" s="152"/>
      <c r="J954" s="153"/>
      <c r="K954" s="1422"/>
      <c r="L954" s="282">
        <f>I954+J954+K954</f>
        <v>0</v>
      </c>
      <c r="M954" s="12" t="str">
        <f t="shared" si="210"/>
        <v/>
      </c>
      <c r="N954" s="13"/>
    </row>
    <row r="955" spans="1:14">
      <c r="A955" s="23">
        <v>245</v>
      </c>
      <c r="B955" s="347"/>
      <c r="C955" s="280">
        <v>2920</v>
      </c>
      <c r="D955" s="348" t="s">
        <v>230</v>
      </c>
      <c r="E955" s="282">
        <f t="shared" ref="E955:E961" si="224">F955+G955+H955</f>
        <v>0</v>
      </c>
      <c r="F955" s="152"/>
      <c r="G955" s="153"/>
      <c r="H955" s="1422"/>
      <c r="I955" s="152"/>
      <c r="J955" s="153"/>
      <c r="K955" s="1422"/>
      <c r="L955" s="282">
        <f t="shared" ref="L955:L961" si="225">I955+J955+K955</f>
        <v>0</v>
      </c>
      <c r="M955" s="12" t="str">
        <f t="shared" si="210"/>
        <v/>
      </c>
      <c r="N955" s="13"/>
    </row>
    <row r="956" spans="1:14" ht="31.5">
      <c r="A956" s="22">
        <v>220</v>
      </c>
      <c r="B956" s="347"/>
      <c r="C956" s="325">
        <v>2969</v>
      </c>
      <c r="D956" s="349" t="s">
        <v>231</v>
      </c>
      <c r="E956" s="327">
        <f t="shared" si="224"/>
        <v>0</v>
      </c>
      <c r="F956" s="450"/>
      <c r="G956" s="451"/>
      <c r="H956" s="1432"/>
      <c r="I956" s="450"/>
      <c r="J956" s="451"/>
      <c r="K956" s="1432"/>
      <c r="L956" s="327">
        <f t="shared" si="225"/>
        <v>0</v>
      </c>
      <c r="M956" s="12" t="str">
        <f t="shared" si="210"/>
        <v/>
      </c>
      <c r="N956" s="13"/>
    </row>
    <row r="957" spans="1:14" ht="31.5">
      <c r="A957" s="23">
        <v>225</v>
      </c>
      <c r="B957" s="347"/>
      <c r="C957" s="350">
        <v>2970</v>
      </c>
      <c r="D957" s="351" t="s">
        <v>232</v>
      </c>
      <c r="E957" s="352">
        <f t="shared" si="224"/>
        <v>0</v>
      </c>
      <c r="F957" s="638"/>
      <c r="G957" s="639"/>
      <c r="H957" s="1433"/>
      <c r="I957" s="638"/>
      <c r="J957" s="639"/>
      <c r="K957" s="1433"/>
      <c r="L957" s="352">
        <f t="shared" si="225"/>
        <v>0</v>
      </c>
      <c r="M957" s="12" t="str">
        <f t="shared" si="210"/>
        <v/>
      </c>
      <c r="N957" s="13"/>
    </row>
    <row r="958" spans="1:14">
      <c r="A958" s="23">
        <v>230</v>
      </c>
      <c r="B958" s="347"/>
      <c r="C958" s="334">
        <v>2989</v>
      </c>
      <c r="D958" s="356" t="s">
        <v>233</v>
      </c>
      <c r="E958" s="336">
        <f t="shared" si="224"/>
        <v>0</v>
      </c>
      <c r="F958" s="602"/>
      <c r="G958" s="603"/>
      <c r="H958" s="1434"/>
      <c r="I958" s="602"/>
      <c r="J958" s="603"/>
      <c r="K958" s="1434"/>
      <c r="L958" s="336">
        <f t="shared" si="225"/>
        <v>0</v>
      </c>
      <c r="M958" s="12" t="str">
        <f t="shared" si="210"/>
        <v/>
      </c>
      <c r="N958" s="13"/>
    </row>
    <row r="959" spans="1:14">
      <c r="A959" s="23">
        <v>235</v>
      </c>
      <c r="B959" s="293"/>
      <c r="C959" s="319">
        <v>2990</v>
      </c>
      <c r="D959" s="357" t="s">
        <v>2056</v>
      </c>
      <c r="E959" s="321">
        <f>F959+G959+H959</f>
        <v>0</v>
      </c>
      <c r="F959" s="455"/>
      <c r="G959" s="456"/>
      <c r="H959" s="1435"/>
      <c r="I959" s="455"/>
      <c r="J959" s="456"/>
      <c r="K959" s="1435"/>
      <c r="L959" s="321">
        <f>I959+J959+K959</f>
        <v>0</v>
      </c>
      <c r="M959" s="12" t="str">
        <f t="shared" si="210"/>
        <v/>
      </c>
      <c r="N959" s="13"/>
    </row>
    <row r="960" spans="1:14">
      <c r="A960" s="23">
        <v>240</v>
      </c>
      <c r="B960" s="293"/>
      <c r="C960" s="319">
        <v>2991</v>
      </c>
      <c r="D960" s="357" t="s">
        <v>234</v>
      </c>
      <c r="E960" s="321">
        <f t="shared" si="224"/>
        <v>0</v>
      </c>
      <c r="F960" s="455"/>
      <c r="G960" s="456"/>
      <c r="H960" s="1435"/>
      <c r="I960" s="455"/>
      <c r="J960" s="456"/>
      <c r="K960" s="1435"/>
      <c r="L960" s="321">
        <f t="shared" si="225"/>
        <v>0</v>
      </c>
      <c r="M960" s="12" t="str">
        <f t="shared" si="210"/>
        <v/>
      </c>
      <c r="N960" s="13"/>
    </row>
    <row r="961" spans="1:14">
      <c r="A961" s="23">
        <v>245</v>
      </c>
      <c r="B961" s="293"/>
      <c r="C961" s="286">
        <v>2992</v>
      </c>
      <c r="D961" s="358" t="s">
        <v>235</v>
      </c>
      <c r="E961" s="288">
        <f t="shared" si="224"/>
        <v>0</v>
      </c>
      <c r="F961" s="173"/>
      <c r="G961" s="174"/>
      <c r="H961" s="1428"/>
      <c r="I961" s="173"/>
      <c r="J961" s="174"/>
      <c r="K961" s="1428"/>
      <c r="L961" s="288">
        <f t="shared" si="225"/>
        <v>0</v>
      </c>
      <c r="M961" s="12" t="str">
        <f t="shared" si="210"/>
        <v/>
      </c>
      <c r="N961" s="13"/>
    </row>
    <row r="962" spans="1:14">
      <c r="A962" s="22">
        <v>250</v>
      </c>
      <c r="B962" s="273">
        <v>3300</v>
      </c>
      <c r="C962" s="359" t="s">
        <v>236</v>
      </c>
      <c r="D962" s="1670"/>
      <c r="E962" s="311">
        <f t="shared" ref="E962:L962" si="226">SUM(E963:E968)</f>
        <v>0</v>
      </c>
      <c r="F962" s="275">
        <f t="shared" si="226"/>
        <v>0</v>
      </c>
      <c r="G962" s="276">
        <f t="shared" si="226"/>
        <v>0</v>
      </c>
      <c r="H962" s="277">
        <f>SUM(H963:H968)</f>
        <v>0</v>
      </c>
      <c r="I962" s="275">
        <f t="shared" si="226"/>
        <v>0</v>
      </c>
      <c r="J962" s="276">
        <f t="shared" si="226"/>
        <v>0</v>
      </c>
      <c r="K962" s="277">
        <f t="shared" si="226"/>
        <v>0</v>
      </c>
      <c r="L962" s="311">
        <f t="shared" si="226"/>
        <v>0</v>
      </c>
      <c r="M962" s="12" t="str">
        <f t="shared" si="210"/>
        <v/>
      </c>
      <c r="N962" s="13"/>
    </row>
    <row r="963" spans="1:14">
      <c r="A963" s="23">
        <v>255</v>
      </c>
      <c r="B963" s="292"/>
      <c r="C963" s="280">
        <v>3301</v>
      </c>
      <c r="D963" s="360" t="s">
        <v>237</v>
      </c>
      <c r="E963" s="282">
        <f t="shared" ref="E963:E971" si="227">F963+G963+H963</f>
        <v>0</v>
      </c>
      <c r="F963" s="488">
        <v>0</v>
      </c>
      <c r="G963" s="489">
        <v>0</v>
      </c>
      <c r="H963" s="154">
        <v>0</v>
      </c>
      <c r="I963" s="488">
        <v>0</v>
      </c>
      <c r="J963" s="489">
        <v>0</v>
      </c>
      <c r="K963" s="154">
        <v>0</v>
      </c>
      <c r="L963" s="282">
        <f t="shared" ref="L963:L971" si="228">I963+J963+K963</f>
        <v>0</v>
      </c>
      <c r="M963" s="12" t="str">
        <f t="shared" si="210"/>
        <v/>
      </c>
      <c r="N963" s="13"/>
    </row>
    <row r="964" spans="1:14">
      <c r="A964" s="23">
        <v>265</v>
      </c>
      <c r="B964" s="292"/>
      <c r="C964" s="294">
        <v>3302</v>
      </c>
      <c r="D964" s="361" t="s">
        <v>734</v>
      </c>
      <c r="E964" s="296">
        <f t="shared" si="227"/>
        <v>0</v>
      </c>
      <c r="F964" s="490">
        <v>0</v>
      </c>
      <c r="G964" s="491">
        <v>0</v>
      </c>
      <c r="H964" s="160">
        <v>0</v>
      </c>
      <c r="I964" s="490">
        <v>0</v>
      </c>
      <c r="J964" s="491">
        <v>0</v>
      </c>
      <c r="K964" s="160">
        <v>0</v>
      </c>
      <c r="L964" s="296">
        <f t="shared" si="228"/>
        <v>0</v>
      </c>
      <c r="M964" s="12" t="str">
        <f t="shared" si="210"/>
        <v/>
      </c>
      <c r="N964" s="13"/>
    </row>
    <row r="965" spans="1:14">
      <c r="A965" s="22">
        <v>270</v>
      </c>
      <c r="B965" s="292"/>
      <c r="C965" s="294">
        <v>3303</v>
      </c>
      <c r="D965" s="361" t="s">
        <v>238</v>
      </c>
      <c r="E965" s="296">
        <f t="shared" si="227"/>
        <v>0</v>
      </c>
      <c r="F965" s="490">
        <v>0</v>
      </c>
      <c r="G965" s="491">
        <v>0</v>
      </c>
      <c r="H965" s="160">
        <v>0</v>
      </c>
      <c r="I965" s="490">
        <v>0</v>
      </c>
      <c r="J965" s="491">
        <v>0</v>
      </c>
      <c r="K965" s="160">
        <v>0</v>
      </c>
      <c r="L965" s="296">
        <f t="shared" si="228"/>
        <v>0</v>
      </c>
      <c r="M965" s="12" t="str">
        <f t="shared" si="210"/>
        <v/>
      </c>
      <c r="N965" s="13"/>
    </row>
    <row r="966" spans="1:14">
      <c r="A966" s="22">
        <v>290</v>
      </c>
      <c r="B966" s="292"/>
      <c r="C966" s="294">
        <v>3304</v>
      </c>
      <c r="D966" s="361" t="s">
        <v>239</v>
      </c>
      <c r="E966" s="296">
        <f t="shared" si="227"/>
        <v>0</v>
      </c>
      <c r="F966" s="490">
        <v>0</v>
      </c>
      <c r="G966" s="491">
        <v>0</v>
      </c>
      <c r="H966" s="160">
        <v>0</v>
      </c>
      <c r="I966" s="490">
        <v>0</v>
      </c>
      <c r="J966" s="491">
        <v>0</v>
      </c>
      <c r="K966" s="160">
        <v>0</v>
      </c>
      <c r="L966" s="296">
        <f t="shared" si="228"/>
        <v>0</v>
      </c>
      <c r="M966" s="12" t="str">
        <f t="shared" si="210"/>
        <v/>
      </c>
      <c r="N966" s="13"/>
    </row>
    <row r="967" spans="1:14">
      <c r="A967" s="39">
        <v>320</v>
      </c>
      <c r="B967" s="292"/>
      <c r="C967" s="294">
        <v>3305</v>
      </c>
      <c r="D967" s="361" t="s">
        <v>240</v>
      </c>
      <c r="E967" s="296">
        <f t="shared" si="227"/>
        <v>0</v>
      </c>
      <c r="F967" s="490">
        <v>0</v>
      </c>
      <c r="G967" s="491">
        <v>0</v>
      </c>
      <c r="H967" s="160">
        <v>0</v>
      </c>
      <c r="I967" s="490">
        <v>0</v>
      </c>
      <c r="J967" s="491">
        <v>0</v>
      </c>
      <c r="K967" s="160">
        <v>0</v>
      </c>
      <c r="L967" s="296">
        <f t="shared" si="228"/>
        <v>0</v>
      </c>
      <c r="M967" s="12" t="str">
        <f t="shared" si="210"/>
        <v/>
      </c>
      <c r="N967" s="13"/>
    </row>
    <row r="968" spans="1:14" ht="31.5">
      <c r="A968" s="22">
        <v>330</v>
      </c>
      <c r="B968" s="292"/>
      <c r="C968" s="286">
        <v>3306</v>
      </c>
      <c r="D968" s="362" t="s">
        <v>1687</v>
      </c>
      <c r="E968" s="288">
        <f t="shared" si="227"/>
        <v>0</v>
      </c>
      <c r="F968" s="492">
        <v>0</v>
      </c>
      <c r="G968" s="493">
        <v>0</v>
      </c>
      <c r="H968" s="175">
        <v>0</v>
      </c>
      <c r="I968" s="492">
        <v>0</v>
      </c>
      <c r="J968" s="493">
        <v>0</v>
      </c>
      <c r="K968" s="175">
        <v>0</v>
      </c>
      <c r="L968" s="288">
        <f t="shared" si="228"/>
        <v>0</v>
      </c>
      <c r="M968" s="12" t="str">
        <f t="shared" si="210"/>
        <v/>
      </c>
      <c r="N968" s="13"/>
    </row>
    <row r="969" spans="1:14">
      <c r="A969" s="22">
        <v>350</v>
      </c>
      <c r="B969" s="273">
        <v>3900</v>
      </c>
      <c r="C969" s="1784" t="s">
        <v>241</v>
      </c>
      <c r="D969" s="1785"/>
      <c r="E969" s="311">
        <f t="shared" si="227"/>
        <v>0</v>
      </c>
      <c r="F969" s="1478">
        <v>0</v>
      </c>
      <c r="G969" s="1479">
        <v>0</v>
      </c>
      <c r="H969" s="1480">
        <v>0</v>
      </c>
      <c r="I969" s="1478">
        <v>0</v>
      </c>
      <c r="J969" s="1479">
        <v>0</v>
      </c>
      <c r="K969" s="1480">
        <v>0</v>
      </c>
      <c r="L969" s="311">
        <f t="shared" si="228"/>
        <v>0</v>
      </c>
      <c r="M969" s="12" t="str">
        <f t="shared" ref="M969:M1015" si="229">(IF($E969&lt;&gt;0,$M$2,IF($L969&lt;&gt;0,$M$2,"")))</f>
        <v/>
      </c>
      <c r="N969" s="13"/>
    </row>
    <row r="970" spans="1:14">
      <c r="A970" s="23">
        <v>355</v>
      </c>
      <c r="B970" s="273">
        <v>4000</v>
      </c>
      <c r="C970" s="1784" t="s">
        <v>242</v>
      </c>
      <c r="D970" s="1785"/>
      <c r="E970" s="311">
        <f t="shared" si="227"/>
        <v>0</v>
      </c>
      <c r="F970" s="1429"/>
      <c r="G970" s="1430"/>
      <c r="H970" s="1431"/>
      <c r="I970" s="1429"/>
      <c r="J970" s="1430"/>
      <c r="K970" s="1431"/>
      <c r="L970" s="311">
        <f t="shared" si="228"/>
        <v>0</v>
      </c>
      <c r="M970" s="12" t="str">
        <f t="shared" si="229"/>
        <v/>
      </c>
      <c r="N970" s="13"/>
    </row>
    <row r="971" spans="1:14">
      <c r="A971" s="23">
        <v>355</v>
      </c>
      <c r="B971" s="273">
        <v>4100</v>
      </c>
      <c r="C971" s="1784" t="s">
        <v>243</v>
      </c>
      <c r="D971" s="1785"/>
      <c r="E971" s="311">
        <f t="shared" si="227"/>
        <v>0</v>
      </c>
      <c r="F971" s="1429"/>
      <c r="G971" s="1430"/>
      <c r="H971" s="1431"/>
      <c r="I971" s="1429"/>
      <c r="J971" s="1430"/>
      <c r="K971" s="1431"/>
      <c r="L971" s="311">
        <f t="shared" si="228"/>
        <v>0</v>
      </c>
      <c r="M971" s="12" t="str">
        <f t="shared" si="229"/>
        <v/>
      </c>
      <c r="N971" s="13"/>
    </row>
    <row r="972" spans="1:14">
      <c r="A972" s="23">
        <v>375</v>
      </c>
      <c r="B972" s="273">
        <v>4200</v>
      </c>
      <c r="C972" s="1784" t="s">
        <v>244</v>
      </c>
      <c r="D972" s="1785"/>
      <c r="E972" s="311">
        <f t="shared" ref="E972:L972" si="230">SUM(E973:E978)</f>
        <v>0</v>
      </c>
      <c r="F972" s="275">
        <f t="shared" si="230"/>
        <v>0</v>
      </c>
      <c r="G972" s="276">
        <f t="shared" si="230"/>
        <v>0</v>
      </c>
      <c r="H972" s="277">
        <f>SUM(H973:H978)</f>
        <v>0</v>
      </c>
      <c r="I972" s="275">
        <f t="shared" si="230"/>
        <v>0</v>
      </c>
      <c r="J972" s="276">
        <f t="shared" si="230"/>
        <v>0</v>
      </c>
      <c r="K972" s="277">
        <f t="shared" si="230"/>
        <v>0</v>
      </c>
      <c r="L972" s="311">
        <f t="shared" si="230"/>
        <v>0</v>
      </c>
      <c r="M972" s="12" t="str">
        <f t="shared" si="229"/>
        <v/>
      </c>
      <c r="N972" s="13"/>
    </row>
    <row r="973" spans="1:14">
      <c r="A973" s="23">
        <v>380</v>
      </c>
      <c r="B973" s="363"/>
      <c r="C973" s="280">
        <v>4201</v>
      </c>
      <c r="D973" s="281" t="s">
        <v>245</v>
      </c>
      <c r="E973" s="282">
        <f t="shared" ref="E973:E978" si="231">F973+G973+H973</f>
        <v>0</v>
      </c>
      <c r="F973" s="152"/>
      <c r="G973" s="153"/>
      <c r="H973" s="1422"/>
      <c r="I973" s="152"/>
      <c r="J973" s="153"/>
      <c r="K973" s="1422"/>
      <c r="L973" s="282">
        <f t="shared" ref="L973:L978" si="232">I973+J973+K973</f>
        <v>0</v>
      </c>
      <c r="M973" s="12" t="str">
        <f t="shared" si="229"/>
        <v/>
      </c>
      <c r="N973" s="13"/>
    </row>
    <row r="974" spans="1:14">
      <c r="A974" s="23">
        <v>385</v>
      </c>
      <c r="B974" s="363"/>
      <c r="C974" s="294">
        <v>4202</v>
      </c>
      <c r="D974" s="364" t="s">
        <v>246</v>
      </c>
      <c r="E974" s="296">
        <f t="shared" si="231"/>
        <v>0</v>
      </c>
      <c r="F974" s="158"/>
      <c r="G974" s="159"/>
      <c r="H974" s="1427"/>
      <c r="I974" s="158"/>
      <c r="J974" s="159"/>
      <c r="K974" s="1427"/>
      <c r="L974" s="296">
        <f t="shared" si="232"/>
        <v>0</v>
      </c>
      <c r="M974" s="12" t="str">
        <f t="shared" si="229"/>
        <v/>
      </c>
      <c r="N974" s="13"/>
    </row>
    <row r="975" spans="1:14">
      <c r="A975" s="23">
        <v>390</v>
      </c>
      <c r="B975" s="363"/>
      <c r="C975" s="294">
        <v>4214</v>
      </c>
      <c r="D975" s="364" t="s">
        <v>247</v>
      </c>
      <c r="E975" s="296">
        <f t="shared" si="231"/>
        <v>0</v>
      </c>
      <c r="F975" s="158"/>
      <c r="G975" s="159"/>
      <c r="H975" s="1427"/>
      <c r="I975" s="158"/>
      <c r="J975" s="159"/>
      <c r="K975" s="1427"/>
      <c r="L975" s="296">
        <f t="shared" si="232"/>
        <v>0</v>
      </c>
      <c r="M975" s="12" t="str">
        <f t="shared" si="229"/>
        <v/>
      </c>
      <c r="N975" s="13"/>
    </row>
    <row r="976" spans="1:14">
      <c r="A976" s="23">
        <v>390</v>
      </c>
      <c r="B976" s="363"/>
      <c r="C976" s="294">
        <v>4217</v>
      </c>
      <c r="D976" s="364" t="s">
        <v>248</v>
      </c>
      <c r="E976" s="296">
        <f t="shared" si="231"/>
        <v>0</v>
      </c>
      <c r="F976" s="158"/>
      <c r="G976" s="159"/>
      <c r="H976" s="1427"/>
      <c r="I976" s="158"/>
      <c r="J976" s="159"/>
      <c r="K976" s="1427"/>
      <c r="L976" s="296">
        <f t="shared" si="232"/>
        <v>0</v>
      </c>
      <c r="M976" s="12" t="str">
        <f t="shared" si="229"/>
        <v/>
      </c>
      <c r="N976" s="13"/>
    </row>
    <row r="977" spans="1:14">
      <c r="A977" s="23">
        <v>395</v>
      </c>
      <c r="B977" s="363"/>
      <c r="C977" s="294">
        <v>4218</v>
      </c>
      <c r="D977" s="295" t="s">
        <v>249</v>
      </c>
      <c r="E977" s="296">
        <f t="shared" si="231"/>
        <v>0</v>
      </c>
      <c r="F977" s="158"/>
      <c r="G977" s="159"/>
      <c r="H977" s="1427"/>
      <c r="I977" s="158"/>
      <c r="J977" s="159"/>
      <c r="K977" s="1427"/>
      <c r="L977" s="296">
        <f t="shared" si="232"/>
        <v>0</v>
      </c>
      <c r="M977" s="12" t="str">
        <f t="shared" si="229"/>
        <v/>
      </c>
      <c r="N977" s="13"/>
    </row>
    <row r="978" spans="1:14">
      <c r="A978" s="18">
        <v>397</v>
      </c>
      <c r="B978" s="363"/>
      <c r="C978" s="286">
        <v>4219</v>
      </c>
      <c r="D978" s="344" t="s">
        <v>250</v>
      </c>
      <c r="E978" s="288">
        <f t="shared" si="231"/>
        <v>0</v>
      </c>
      <c r="F978" s="173"/>
      <c r="G978" s="174"/>
      <c r="H978" s="1428"/>
      <c r="I978" s="173"/>
      <c r="J978" s="174"/>
      <c r="K978" s="1428"/>
      <c r="L978" s="288">
        <f t="shared" si="232"/>
        <v>0</v>
      </c>
      <c r="M978" s="12" t="str">
        <f t="shared" si="229"/>
        <v/>
      </c>
      <c r="N978" s="13"/>
    </row>
    <row r="979" spans="1:14">
      <c r="A979" s="14">
        <v>398</v>
      </c>
      <c r="B979" s="273">
        <v>4300</v>
      </c>
      <c r="C979" s="1784" t="s">
        <v>1691</v>
      </c>
      <c r="D979" s="1785"/>
      <c r="E979" s="311">
        <f t="shared" ref="E979:L979" si="233">SUM(E980:E982)</f>
        <v>0</v>
      </c>
      <c r="F979" s="275">
        <f t="shared" si="233"/>
        <v>0</v>
      </c>
      <c r="G979" s="276">
        <f t="shared" si="233"/>
        <v>0</v>
      </c>
      <c r="H979" s="277">
        <f>SUM(H980:H982)</f>
        <v>0</v>
      </c>
      <c r="I979" s="275">
        <f t="shared" si="233"/>
        <v>0</v>
      </c>
      <c r="J979" s="276">
        <f t="shared" si="233"/>
        <v>0</v>
      </c>
      <c r="K979" s="277">
        <f t="shared" si="233"/>
        <v>0</v>
      </c>
      <c r="L979" s="311">
        <f t="shared" si="233"/>
        <v>0</v>
      </c>
      <c r="M979" s="12" t="str">
        <f t="shared" si="229"/>
        <v/>
      </c>
      <c r="N979" s="13"/>
    </row>
    <row r="980" spans="1:14">
      <c r="A980" s="14">
        <v>399</v>
      </c>
      <c r="B980" s="363"/>
      <c r="C980" s="280">
        <v>4301</v>
      </c>
      <c r="D980" s="312" t="s">
        <v>251</v>
      </c>
      <c r="E980" s="282">
        <f t="shared" ref="E980:E985" si="234">F980+G980+H980</f>
        <v>0</v>
      </c>
      <c r="F980" s="152"/>
      <c r="G980" s="153"/>
      <c r="H980" s="1422"/>
      <c r="I980" s="152"/>
      <c r="J980" s="153"/>
      <c r="K980" s="1422"/>
      <c r="L980" s="282">
        <f t="shared" ref="L980:L985" si="235">I980+J980+K980</f>
        <v>0</v>
      </c>
      <c r="M980" s="12" t="str">
        <f t="shared" si="229"/>
        <v/>
      </c>
      <c r="N980" s="13"/>
    </row>
    <row r="981" spans="1:14">
      <c r="A981" s="14">
        <v>400</v>
      </c>
      <c r="B981" s="363"/>
      <c r="C981" s="294">
        <v>4302</v>
      </c>
      <c r="D981" s="364" t="s">
        <v>252</v>
      </c>
      <c r="E981" s="296">
        <f t="shared" si="234"/>
        <v>0</v>
      </c>
      <c r="F981" s="158"/>
      <c r="G981" s="159"/>
      <c r="H981" s="1427"/>
      <c r="I981" s="158"/>
      <c r="J981" s="159"/>
      <c r="K981" s="1427"/>
      <c r="L981" s="296">
        <f t="shared" si="235"/>
        <v>0</v>
      </c>
      <c r="M981" s="12" t="str">
        <f t="shared" si="229"/>
        <v/>
      </c>
      <c r="N981" s="13"/>
    </row>
    <row r="982" spans="1:14">
      <c r="A982" s="14">
        <v>401</v>
      </c>
      <c r="B982" s="363"/>
      <c r="C982" s="286">
        <v>4309</v>
      </c>
      <c r="D982" s="302" t="s">
        <v>253</v>
      </c>
      <c r="E982" s="288">
        <f t="shared" si="234"/>
        <v>0</v>
      </c>
      <c r="F982" s="173"/>
      <c r="G982" s="174"/>
      <c r="H982" s="1428"/>
      <c r="I982" s="173"/>
      <c r="J982" s="174"/>
      <c r="K982" s="1428"/>
      <c r="L982" s="288">
        <f t="shared" si="235"/>
        <v>0</v>
      </c>
      <c r="M982" s="12" t="str">
        <f t="shared" si="229"/>
        <v/>
      </c>
      <c r="N982" s="13"/>
    </row>
    <row r="983" spans="1:14">
      <c r="A983" s="14">
        <v>402</v>
      </c>
      <c r="B983" s="273">
        <v>4400</v>
      </c>
      <c r="C983" s="1784" t="s">
        <v>1688</v>
      </c>
      <c r="D983" s="1785"/>
      <c r="E983" s="311">
        <f t="shared" si="234"/>
        <v>0</v>
      </c>
      <c r="F983" s="1429"/>
      <c r="G983" s="1430"/>
      <c r="H983" s="1431"/>
      <c r="I983" s="1429"/>
      <c r="J983" s="1430"/>
      <c r="K983" s="1431"/>
      <c r="L983" s="311">
        <f t="shared" si="235"/>
        <v>0</v>
      </c>
      <c r="M983" s="12" t="str">
        <f t="shared" si="229"/>
        <v/>
      </c>
      <c r="N983" s="13"/>
    </row>
    <row r="984" spans="1:14">
      <c r="A984" s="40">
        <v>404</v>
      </c>
      <c r="B984" s="273">
        <v>4500</v>
      </c>
      <c r="C984" s="1784" t="s">
        <v>1689</v>
      </c>
      <c r="D984" s="1785"/>
      <c r="E984" s="311">
        <f t="shared" si="234"/>
        <v>0</v>
      </c>
      <c r="F984" s="1429"/>
      <c r="G984" s="1430"/>
      <c r="H984" s="1431"/>
      <c r="I984" s="1429"/>
      <c r="J984" s="1430"/>
      <c r="K984" s="1431"/>
      <c r="L984" s="311">
        <f t="shared" si="235"/>
        <v>0</v>
      </c>
      <c r="M984" s="12" t="str">
        <f t="shared" si="229"/>
        <v/>
      </c>
      <c r="N984" s="13"/>
    </row>
    <row r="985" spans="1:14">
      <c r="A985" s="40">
        <v>404</v>
      </c>
      <c r="B985" s="273">
        <v>4600</v>
      </c>
      <c r="C985" s="1790" t="s">
        <v>254</v>
      </c>
      <c r="D985" s="1791"/>
      <c r="E985" s="311">
        <f t="shared" si="234"/>
        <v>0</v>
      </c>
      <c r="F985" s="1429"/>
      <c r="G985" s="1430"/>
      <c r="H985" s="1431"/>
      <c r="I985" s="1429"/>
      <c r="J985" s="1430"/>
      <c r="K985" s="1431"/>
      <c r="L985" s="311">
        <f t="shared" si="235"/>
        <v>0</v>
      </c>
      <c r="M985" s="12" t="str">
        <f t="shared" si="229"/>
        <v/>
      </c>
      <c r="N985" s="13"/>
    </row>
    <row r="986" spans="1:14">
      <c r="A986" s="22">
        <v>440</v>
      </c>
      <c r="B986" s="273">
        <v>4900</v>
      </c>
      <c r="C986" s="1784" t="s">
        <v>280</v>
      </c>
      <c r="D986" s="1785"/>
      <c r="E986" s="311">
        <f t="shared" ref="E986:L986" si="236">+E987+E988</f>
        <v>0</v>
      </c>
      <c r="F986" s="275">
        <f t="shared" si="236"/>
        <v>0</v>
      </c>
      <c r="G986" s="276">
        <f t="shared" si="236"/>
        <v>0</v>
      </c>
      <c r="H986" s="277">
        <f>+H987+H988</f>
        <v>0</v>
      </c>
      <c r="I986" s="275">
        <f t="shared" si="236"/>
        <v>0</v>
      </c>
      <c r="J986" s="276">
        <f t="shared" si="236"/>
        <v>0</v>
      </c>
      <c r="K986" s="277">
        <f t="shared" si="236"/>
        <v>0</v>
      </c>
      <c r="L986" s="311">
        <f t="shared" si="236"/>
        <v>0</v>
      </c>
      <c r="M986" s="12" t="str">
        <f t="shared" si="229"/>
        <v/>
      </c>
      <c r="N986" s="13"/>
    </row>
    <row r="987" spans="1:14">
      <c r="A987" s="22">
        <v>450</v>
      </c>
      <c r="B987" s="363"/>
      <c r="C987" s="280">
        <v>4901</v>
      </c>
      <c r="D987" s="365" t="s">
        <v>281</v>
      </c>
      <c r="E987" s="282">
        <f>F987+G987+H987</f>
        <v>0</v>
      </c>
      <c r="F987" s="152"/>
      <c r="G987" s="153"/>
      <c r="H987" s="1422"/>
      <c r="I987" s="152"/>
      <c r="J987" s="153"/>
      <c r="K987" s="1422"/>
      <c r="L987" s="282">
        <f>I987+J987+K987</f>
        <v>0</v>
      </c>
      <c r="M987" s="12" t="str">
        <f t="shared" si="229"/>
        <v/>
      </c>
      <c r="N987" s="13"/>
    </row>
    <row r="988" spans="1:14">
      <c r="A988" s="22">
        <v>495</v>
      </c>
      <c r="B988" s="363"/>
      <c r="C988" s="286">
        <v>4902</v>
      </c>
      <c r="D988" s="302" t="s">
        <v>282</v>
      </c>
      <c r="E988" s="288">
        <f>F988+G988+H988</f>
        <v>0</v>
      </c>
      <c r="F988" s="173"/>
      <c r="G988" s="174"/>
      <c r="H988" s="1428"/>
      <c r="I988" s="173"/>
      <c r="J988" s="174"/>
      <c r="K988" s="1428"/>
      <c r="L988" s="288">
        <f>I988+J988+K988</f>
        <v>0</v>
      </c>
      <c r="M988" s="12" t="str">
        <f t="shared" si="229"/>
        <v/>
      </c>
      <c r="N988" s="13"/>
    </row>
    <row r="989" spans="1:14">
      <c r="A989" s="23">
        <v>500</v>
      </c>
      <c r="B989" s="366">
        <v>5100</v>
      </c>
      <c r="C989" s="1788" t="s">
        <v>255</v>
      </c>
      <c r="D989" s="1789"/>
      <c r="E989" s="311">
        <f>F989+G989+H989</f>
        <v>0</v>
      </c>
      <c r="F989" s="1429"/>
      <c r="G989" s="1430"/>
      <c r="H989" s="1431"/>
      <c r="I989" s="1429"/>
      <c r="J989" s="1430"/>
      <c r="K989" s="1431"/>
      <c r="L989" s="311">
        <f>I989+J989+K989</f>
        <v>0</v>
      </c>
      <c r="M989" s="12" t="str">
        <f t="shared" si="229"/>
        <v/>
      </c>
      <c r="N989" s="13"/>
    </row>
    <row r="990" spans="1:14">
      <c r="A990" s="23">
        <v>505</v>
      </c>
      <c r="B990" s="366">
        <v>5200</v>
      </c>
      <c r="C990" s="1788" t="s">
        <v>256</v>
      </c>
      <c r="D990" s="1789"/>
      <c r="E990" s="311">
        <f t="shared" ref="E990:L990" si="237">SUM(E991:E997)</f>
        <v>0</v>
      </c>
      <c r="F990" s="275">
        <f t="shared" si="237"/>
        <v>0</v>
      </c>
      <c r="G990" s="276">
        <f t="shared" si="237"/>
        <v>0</v>
      </c>
      <c r="H990" s="277">
        <f>SUM(H991:H997)</f>
        <v>0</v>
      </c>
      <c r="I990" s="275">
        <f t="shared" si="237"/>
        <v>0</v>
      </c>
      <c r="J990" s="276">
        <f t="shared" si="237"/>
        <v>0</v>
      </c>
      <c r="K990" s="277">
        <f t="shared" si="237"/>
        <v>0</v>
      </c>
      <c r="L990" s="311">
        <f t="shared" si="237"/>
        <v>0</v>
      </c>
      <c r="M990" s="12" t="str">
        <f t="shared" si="229"/>
        <v/>
      </c>
      <c r="N990" s="13"/>
    </row>
    <row r="991" spans="1:14">
      <c r="A991" s="23">
        <v>510</v>
      </c>
      <c r="B991" s="367"/>
      <c r="C991" s="368">
        <v>5201</v>
      </c>
      <c r="D991" s="369" t="s">
        <v>257</v>
      </c>
      <c r="E991" s="282">
        <f t="shared" ref="E991:E997" si="238">F991+G991+H991</f>
        <v>0</v>
      </c>
      <c r="F991" s="152"/>
      <c r="G991" s="153"/>
      <c r="H991" s="1422"/>
      <c r="I991" s="152"/>
      <c r="J991" s="153"/>
      <c r="K991" s="1422"/>
      <c r="L991" s="282">
        <f t="shared" ref="L991:L997" si="239">I991+J991+K991</f>
        <v>0</v>
      </c>
      <c r="M991" s="12" t="str">
        <f t="shared" si="229"/>
        <v/>
      </c>
      <c r="N991" s="13"/>
    </row>
    <row r="992" spans="1:14">
      <c r="A992" s="23">
        <v>515</v>
      </c>
      <c r="B992" s="367"/>
      <c r="C992" s="370">
        <v>5202</v>
      </c>
      <c r="D992" s="371" t="s">
        <v>258</v>
      </c>
      <c r="E992" s="296">
        <f t="shared" si="238"/>
        <v>0</v>
      </c>
      <c r="F992" s="158"/>
      <c r="G992" s="159"/>
      <c r="H992" s="1427"/>
      <c r="I992" s="158"/>
      <c r="J992" s="159"/>
      <c r="K992" s="1427"/>
      <c r="L992" s="296">
        <f t="shared" si="239"/>
        <v>0</v>
      </c>
      <c r="M992" s="12" t="str">
        <f t="shared" si="229"/>
        <v/>
      </c>
      <c r="N992" s="13"/>
    </row>
    <row r="993" spans="1:14">
      <c r="A993" s="23">
        <v>520</v>
      </c>
      <c r="B993" s="367"/>
      <c r="C993" s="370">
        <v>5203</v>
      </c>
      <c r="D993" s="371" t="s">
        <v>637</v>
      </c>
      <c r="E993" s="296">
        <f t="shared" si="238"/>
        <v>0</v>
      </c>
      <c r="F993" s="158"/>
      <c r="G993" s="159"/>
      <c r="H993" s="1427"/>
      <c r="I993" s="158"/>
      <c r="J993" s="159"/>
      <c r="K993" s="1427"/>
      <c r="L993" s="296">
        <f t="shared" si="239"/>
        <v>0</v>
      </c>
      <c r="M993" s="12" t="str">
        <f t="shared" si="229"/>
        <v/>
      </c>
      <c r="N993" s="13"/>
    </row>
    <row r="994" spans="1:14">
      <c r="A994" s="23">
        <v>525</v>
      </c>
      <c r="B994" s="367"/>
      <c r="C994" s="370">
        <v>5204</v>
      </c>
      <c r="D994" s="371" t="s">
        <v>638</v>
      </c>
      <c r="E994" s="296">
        <f t="shared" si="238"/>
        <v>0</v>
      </c>
      <c r="F994" s="158"/>
      <c r="G994" s="159"/>
      <c r="H994" s="1427"/>
      <c r="I994" s="158"/>
      <c r="J994" s="159"/>
      <c r="K994" s="1427"/>
      <c r="L994" s="296">
        <f t="shared" si="239"/>
        <v>0</v>
      </c>
      <c r="M994" s="12" t="str">
        <f t="shared" si="229"/>
        <v/>
      </c>
      <c r="N994" s="13"/>
    </row>
    <row r="995" spans="1:14">
      <c r="A995" s="22">
        <v>635</v>
      </c>
      <c r="B995" s="367"/>
      <c r="C995" s="370">
        <v>5205</v>
      </c>
      <c r="D995" s="371" t="s">
        <v>639</v>
      </c>
      <c r="E995" s="296">
        <f t="shared" si="238"/>
        <v>0</v>
      </c>
      <c r="F995" s="158"/>
      <c r="G995" s="159"/>
      <c r="H995" s="1427"/>
      <c r="I995" s="158"/>
      <c r="J995" s="159"/>
      <c r="K995" s="1427"/>
      <c r="L995" s="296">
        <f t="shared" si="239"/>
        <v>0</v>
      </c>
      <c r="M995" s="12" t="str">
        <f t="shared" si="229"/>
        <v/>
      </c>
      <c r="N995" s="13"/>
    </row>
    <row r="996" spans="1:14">
      <c r="A996" s="23">
        <v>640</v>
      </c>
      <c r="B996" s="367"/>
      <c r="C996" s="370">
        <v>5206</v>
      </c>
      <c r="D996" s="371" t="s">
        <v>640</v>
      </c>
      <c r="E996" s="296">
        <f t="shared" si="238"/>
        <v>0</v>
      </c>
      <c r="F996" s="158"/>
      <c r="G996" s="159"/>
      <c r="H996" s="1427"/>
      <c r="I996" s="158"/>
      <c r="J996" s="159"/>
      <c r="K996" s="1427"/>
      <c r="L996" s="296">
        <f t="shared" si="239"/>
        <v>0</v>
      </c>
      <c r="M996" s="12" t="str">
        <f t="shared" si="229"/>
        <v/>
      </c>
      <c r="N996" s="13"/>
    </row>
    <row r="997" spans="1:14">
      <c r="A997" s="23">
        <v>645</v>
      </c>
      <c r="B997" s="367"/>
      <c r="C997" s="372">
        <v>5219</v>
      </c>
      <c r="D997" s="373" t="s">
        <v>641</v>
      </c>
      <c r="E997" s="288">
        <f t="shared" si="238"/>
        <v>0</v>
      </c>
      <c r="F997" s="173"/>
      <c r="G997" s="174"/>
      <c r="H997" s="1428"/>
      <c r="I997" s="173"/>
      <c r="J997" s="174"/>
      <c r="K997" s="1428"/>
      <c r="L997" s="288">
        <f t="shared" si="239"/>
        <v>0</v>
      </c>
      <c r="M997" s="12" t="str">
        <f t="shared" si="229"/>
        <v/>
      </c>
      <c r="N997" s="13"/>
    </row>
    <row r="998" spans="1:14">
      <c r="A998" s="23">
        <v>650</v>
      </c>
      <c r="B998" s="366">
        <v>5300</v>
      </c>
      <c r="C998" s="1788" t="s">
        <v>642</v>
      </c>
      <c r="D998" s="1789"/>
      <c r="E998" s="311">
        <f t="shared" ref="E998:L998" si="240">SUM(E999:E1000)</f>
        <v>0</v>
      </c>
      <c r="F998" s="275">
        <f t="shared" si="240"/>
        <v>0</v>
      </c>
      <c r="G998" s="276">
        <f t="shared" si="240"/>
        <v>0</v>
      </c>
      <c r="H998" s="277">
        <f>SUM(H999:H1000)</f>
        <v>0</v>
      </c>
      <c r="I998" s="275">
        <f t="shared" si="240"/>
        <v>0</v>
      </c>
      <c r="J998" s="276">
        <f t="shared" si="240"/>
        <v>0</v>
      </c>
      <c r="K998" s="277">
        <f t="shared" si="240"/>
        <v>0</v>
      </c>
      <c r="L998" s="311">
        <f t="shared" si="240"/>
        <v>0</v>
      </c>
      <c r="M998" s="12" t="str">
        <f t="shared" si="229"/>
        <v/>
      </c>
      <c r="N998" s="13"/>
    </row>
    <row r="999" spans="1:14">
      <c r="A999" s="22">
        <v>655</v>
      </c>
      <c r="B999" s="367"/>
      <c r="C999" s="368">
        <v>5301</v>
      </c>
      <c r="D999" s="369" t="s">
        <v>314</v>
      </c>
      <c r="E999" s="282">
        <f>F999+G999+H999</f>
        <v>0</v>
      </c>
      <c r="F999" s="152"/>
      <c r="G999" s="153"/>
      <c r="H999" s="1422"/>
      <c r="I999" s="152"/>
      <c r="J999" s="153"/>
      <c r="K999" s="1422"/>
      <c r="L999" s="282">
        <f>I999+J999+K999</f>
        <v>0</v>
      </c>
      <c r="M999" s="12" t="str">
        <f t="shared" si="229"/>
        <v/>
      </c>
      <c r="N999" s="13"/>
    </row>
    <row r="1000" spans="1:14">
      <c r="A1000" s="22">
        <v>665</v>
      </c>
      <c r="B1000" s="367"/>
      <c r="C1000" s="372">
        <v>5309</v>
      </c>
      <c r="D1000" s="373" t="s">
        <v>643</v>
      </c>
      <c r="E1000" s="288">
        <f>F1000+G1000+H1000</f>
        <v>0</v>
      </c>
      <c r="F1000" s="173"/>
      <c r="G1000" s="174"/>
      <c r="H1000" s="1428"/>
      <c r="I1000" s="173"/>
      <c r="J1000" s="174"/>
      <c r="K1000" s="1428"/>
      <c r="L1000" s="288">
        <f>I1000+J1000+K1000</f>
        <v>0</v>
      </c>
      <c r="M1000" s="12" t="str">
        <f t="shared" si="229"/>
        <v/>
      </c>
      <c r="N1000" s="13"/>
    </row>
    <row r="1001" spans="1:14">
      <c r="A1001" s="22">
        <v>675</v>
      </c>
      <c r="B1001" s="366">
        <v>5400</v>
      </c>
      <c r="C1001" s="1788" t="s">
        <v>704</v>
      </c>
      <c r="D1001" s="1789"/>
      <c r="E1001" s="311">
        <f>F1001+G1001+H1001</f>
        <v>0</v>
      </c>
      <c r="F1001" s="1429"/>
      <c r="G1001" s="1430"/>
      <c r="H1001" s="1431"/>
      <c r="I1001" s="1429"/>
      <c r="J1001" s="1430"/>
      <c r="K1001" s="1431"/>
      <c r="L1001" s="311">
        <f>I1001+J1001+K1001</f>
        <v>0</v>
      </c>
      <c r="M1001" s="12" t="str">
        <f t="shared" si="229"/>
        <v/>
      </c>
      <c r="N1001" s="13"/>
    </row>
    <row r="1002" spans="1:14">
      <c r="A1002" s="22">
        <v>685</v>
      </c>
      <c r="B1002" s="273">
        <v>5500</v>
      </c>
      <c r="C1002" s="1784" t="s">
        <v>705</v>
      </c>
      <c r="D1002" s="1785"/>
      <c r="E1002" s="311">
        <f t="shared" ref="E1002:L1002" si="241">SUM(E1003:E1006)</f>
        <v>0</v>
      </c>
      <c r="F1002" s="275">
        <f t="shared" si="241"/>
        <v>0</v>
      </c>
      <c r="G1002" s="276">
        <f t="shared" si="241"/>
        <v>0</v>
      </c>
      <c r="H1002" s="277">
        <f>SUM(H1003:H1006)</f>
        <v>0</v>
      </c>
      <c r="I1002" s="275">
        <f t="shared" si="241"/>
        <v>0</v>
      </c>
      <c r="J1002" s="276">
        <f t="shared" si="241"/>
        <v>0</v>
      </c>
      <c r="K1002" s="277">
        <f t="shared" si="241"/>
        <v>0</v>
      </c>
      <c r="L1002" s="311">
        <f t="shared" si="241"/>
        <v>0</v>
      </c>
      <c r="M1002" s="12" t="str">
        <f t="shared" si="229"/>
        <v/>
      </c>
      <c r="N1002" s="13"/>
    </row>
    <row r="1003" spans="1:14">
      <c r="A1003" s="23">
        <v>690</v>
      </c>
      <c r="B1003" s="363"/>
      <c r="C1003" s="280">
        <v>5501</v>
      </c>
      <c r="D1003" s="312" t="s">
        <v>706</v>
      </c>
      <c r="E1003" s="282">
        <f>F1003+G1003+H1003</f>
        <v>0</v>
      </c>
      <c r="F1003" s="152"/>
      <c r="G1003" s="153"/>
      <c r="H1003" s="1422"/>
      <c r="I1003" s="152"/>
      <c r="J1003" s="153"/>
      <c r="K1003" s="1422"/>
      <c r="L1003" s="282">
        <f>I1003+J1003+K1003</f>
        <v>0</v>
      </c>
      <c r="M1003" s="12" t="str">
        <f t="shared" si="229"/>
        <v/>
      </c>
      <c r="N1003" s="13"/>
    </row>
    <row r="1004" spans="1:14">
      <c r="A1004" s="23">
        <v>695</v>
      </c>
      <c r="B1004" s="363"/>
      <c r="C1004" s="294">
        <v>5502</v>
      </c>
      <c r="D1004" s="295" t="s">
        <v>707</v>
      </c>
      <c r="E1004" s="296">
        <f>F1004+G1004+H1004</f>
        <v>0</v>
      </c>
      <c r="F1004" s="158"/>
      <c r="G1004" s="159"/>
      <c r="H1004" s="1427"/>
      <c r="I1004" s="158"/>
      <c r="J1004" s="159"/>
      <c r="K1004" s="1427"/>
      <c r="L1004" s="296">
        <f>I1004+J1004+K1004</f>
        <v>0</v>
      </c>
      <c r="M1004" s="12" t="str">
        <f t="shared" si="229"/>
        <v/>
      </c>
      <c r="N1004" s="13"/>
    </row>
    <row r="1005" spans="1:14">
      <c r="A1005" s="22">
        <v>700</v>
      </c>
      <c r="B1005" s="363"/>
      <c r="C1005" s="294">
        <v>5503</v>
      </c>
      <c r="D1005" s="364" t="s">
        <v>708</v>
      </c>
      <c r="E1005" s="296">
        <f>F1005+G1005+H1005</f>
        <v>0</v>
      </c>
      <c r="F1005" s="158"/>
      <c r="G1005" s="159"/>
      <c r="H1005" s="1427"/>
      <c r="I1005" s="158"/>
      <c r="J1005" s="159"/>
      <c r="K1005" s="1427"/>
      <c r="L1005" s="296">
        <f>I1005+J1005+K1005</f>
        <v>0</v>
      </c>
      <c r="M1005" s="12" t="str">
        <f t="shared" si="229"/>
        <v/>
      </c>
      <c r="N1005" s="13"/>
    </row>
    <row r="1006" spans="1:14">
      <c r="A1006" s="22">
        <v>710</v>
      </c>
      <c r="B1006" s="363"/>
      <c r="C1006" s="286">
        <v>5504</v>
      </c>
      <c r="D1006" s="340" t="s">
        <v>709</v>
      </c>
      <c r="E1006" s="288">
        <f>F1006+G1006+H1006</f>
        <v>0</v>
      </c>
      <c r="F1006" s="173"/>
      <c r="G1006" s="174"/>
      <c r="H1006" s="1428"/>
      <c r="I1006" s="173"/>
      <c r="J1006" s="174"/>
      <c r="K1006" s="1428"/>
      <c r="L1006" s="288">
        <f>I1006+J1006+K1006</f>
        <v>0</v>
      </c>
      <c r="M1006" s="12" t="str">
        <f t="shared" si="229"/>
        <v/>
      </c>
      <c r="N1006" s="13"/>
    </row>
    <row r="1007" spans="1:14">
      <c r="A1007" s="23">
        <v>715</v>
      </c>
      <c r="B1007" s="366">
        <v>5700</v>
      </c>
      <c r="C1007" s="1792" t="s">
        <v>935</v>
      </c>
      <c r="D1007" s="1793"/>
      <c r="E1007" s="311">
        <f t="shared" ref="E1007:L1007" si="242">SUM(E1008:E1010)</f>
        <v>0</v>
      </c>
      <c r="F1007" s="275">
        <f t="shared" si="242"/>
        <v>0</v>
      </c>
      <c r="G1007" s="276">
        <f t="shared" si="242"/>
        <v>0</v>
      </c>
      <c r="H1007" s="277">
        <f>SUM(H1008:H1010)</f>
        <v>0</v>
      </c>
      <c r="I1007" s="275">
        <f t="shared" si="242"/>
        <v>0</v>
      </c>
      <c r="J1007" s="276">
        <f t="shared" si="242"/>
        <v>0</v>
      </c>
      <c r="K1007" s="277">
        <f t="shared" si="242"/>
        <v>0</v>
      </c>
      <c r="L1007" s="311">
        <f t="shared" si="242"/>
        <v>0</v>
      </c>
      <c r="M1007" s="12" t="str">
        <f t="shared" si="229"/>
        <v/>
      </c>
      <c r="N1007" s="13"/>
    </row>
    <row r="1008" spans="1:14">
      <c r="A1008" s="23">
        <v>720</v>
      </c>
      <c r="B1008" s="367"/>
      <c r="C1008" s="368">
        <v>5701</v>
      </c>
      <c r="D1008" s="369" t="s">
        <v>710</v>
      </c>
      <c r="E1008" s="282">
        <f>F1008+G1008+H1008</f>
        <v>0</v>
      </c>
      <c r="F1008" s="152"/>
      <c r="G1008" s="153"/>
      <c r="H1008" s="1422"/>
      <c r="I1008" s="152"/>
      <c r="J1008" s="153"/>
      <c r="K1008" s="1422"/>
      <c r="L1008" s="282">
        <f>I1008+J1008+K1008</f>
        <v>0</v>
      </c>
      <c r="M1008" s="12" t="str">
        <f t="shared" si="229"/>
        <v/>
      </c>
      <c r="N1008" s="13"/>
    </row>
    <row r="1009" spans="1:14">
      <c r="A1009" s="23">
        <v>725</v>
      </c>
      <c r="B1009" s="367"/>
      <c r="C1009" s="374">
        <v>5702</v>
      </c>
      <c r="D1009" s="375" t="s">
        <v>711</v>
      </c>
      <c r="E1009" s="315">
        <f>F1009+G1009+H1009</f>
        <v>0</v>
      </c>
      <c r="F1009" s="164"/>
      <c r="G1009" s="165"/>
      <c r="H1009" s="1423"/>
      <c r="I1009" s="164"/>
      <c r="J1009" s="165"/>
      <c r="K1009" s="1423"/>
      <c r="L1009" s="315">
        <f>I1009+J1009+K1009</f>
        <v>0</v>
      </c>
      <c r="M1009" s="12" t="str">
        <f t="shared" si="229"/>
        <v/>
      </c>
      <c r="N1009" s="13"/>
    </row>
    <row r="1010" spans="1:14">
      <c r="A1010" s="23">
        <v>730</v>
      </c>
      <c r="B1010" s="293"/>
      <c r="C1010" s="376">
        <v>4071</v>
      </c>
      <c r="D1010" s="377" t="s">
        <v>712</v>
      </c>
      <c r="E1010" s="378">
        <f>F1010+G1010+H1010</f>
        <v>0</v>
      </c>
      <c r="F1010" s="1424"/>
      <c r="G1010" s="1425"/>
      <c r="H1010" s="1426"/>
      <c r="I1010" s="1424"/>
      <c r="J1010" s="1425"/>
      <c r="K1010" s="1426"/>
      <c r="L1010" s="378">
        <f>I1010+J1010+K1010</f>
        <v>0</v>
      </c>
      <c r="M1010" s="12" t="str">
        <f t="shared" si="229"/>
        <v/>
      </c>
      <c r="N1010" s="13"/>
    </row>
    <row r="1011" spans="1:14">
      <c r="A1011" s="23">
        <v>735</v>
      </c>
      <c r="B1011" s="584"/>
      <c r="C1011" s="1794" t="s">
        <v>713</v>
      </c>
      <c r="D1011" s="1795"/>
      <c r="E1011" s="1445"/>
      <c r="F1011" s="1445"/>
      <c r="G1011" s="1445"/>
      <c r="H1011" s="1445"/>
      <c r="I1011" s="1445"/>
      <c r="J1011" s="1445"/>
      <c r="K1011" s="1445"/>
      <c r="L1011" s="1446"/>
      <c r="M1011" s="12" t="str">
        <f t="shared" si="229"/>
        <v/>
      </c>
      <c r="N1011" s="13"/>
    </row>
    <row r="1012" spans="1:14">
      <c r="A1012" s="23">
        <v>740</v>
      </c>
      <c r="B1012" s="382">
        <v>98</v>
      </c>
      <c r="C1012" s="1794" t="s">
        <v>713</v>
      </c>
      <c r="D1012" s="1795"/>
      <c r="E1012" s="383">
        <f>F1012+G1012+H1012</f>
        <v>0</v>
      </c>
      <c r="F1012" s="1436"/>
      <c r="G1012" s="1437"/>
      <c r="H1012" s="1438"/>
      <c r="I1012" s="1468">
        <v>0</v>
      </c>
      <c r="J1012" s="1469">
        <v>0</v>
      </c>
      <c r="K1012" s="1470">
        <v>0</v>
      </c>
      <c r="L1012" s="383">
        <f>I1012+J1012+K1012</f>
        <v>0</v>
      </c>
      <c r="M1012" s="12" t="str">
        <f t="shared" si="229"/>
        <v/>
      </c>
      <c r="N1012" s="13"/>
    </row>
    <row r="1013" spans="1:14">
      <c r="A1013" s="23">
        <v>745</v>
      </c>
      <c r="B1013" s="1440"/>
      <c r="C1013" s="1441"/>
      <c r="D1013" s="1442"/>
      <c r="E1013" s="270"/>
      <c r="F1013" s="270"/>
      <c r="G1013" s="270"/>
      <c r="H1013" s="270"/>
      <c r="I1013" s="270"/>
      <c r="J1013" s="270"/>
      <c r="K1013" s="270"/>
      <c r="L1013" s="271"/>
      <c r="M1013" s="12" t="str">
        <f t="shared" si="229"/>
        <v/>
      </c>
      <c r="N1013" s="13"/>
    </row>
    <row r="1014" spans="1:14">
      <c r="A1014" s="22">
        <v>750</v>
      </c>
      <c r="B1014" s="1443"/>
      <c r="C1014" s="111"/>
      <c r="D1014" s="1444"/>
      <c r="E1014" s="219"/>
      <c r="F1014" s="219"/>
      <c r="G1014" s="219"/>
      <c r="H1014" s="219"/>
      <c r="I1014" s="219"/>
      <c r="J1014" s="219"/>
      <c r="K1014" s="219"/>
      <c r="L1014" s="390"/>
      <c r="M1014" s="12" t="str">
        <f t="shared" si="229"/>
        <v/>
      </c>
      <c r="N1014" s="13"/>
    </row>
    <row r="1015" spans="1:14">
      <c r="A1015" s="23">
        <v>755</v>
      </c>
      <c r="B1015" s="1443"/>
      <c r="C1015" s="111"/>
      <c r="D1015" s="1444"/>
      <c r="E1015" s="219"/>
      <c r="F1015" s="219"/>
      <c r="G1015" s="219"/>
      <c r="H1015" s="219"/>
      <c r="I1015" s="219"/>
      <c r="J1015" s="219"/>
      <c r="K1015" s="219"/>
      <c r="L1015" s="390"/>
      <c r="M1015" s="12" t="str">
        <f t="shared" si="229"/>
        <v/>
      </c>
      <c r="N1015" s="13"/>
    </row>
    <row r="1016" spans="1:14" ht="16.5" thickBot="1">
      <c r="A1016" s="23">
        <v>760</v>
      </c>
      <c r="B1016" s="1471"/>
      <c r="C1016" s="394" t="s">
        <v>760</v>
      </c>
      <c r="D1016" s="1439">
        <f>+B1016</f>
        <v>0</v>
      </c>
      <c r="E1016" s="396">
        <f t="shared" ref="E1016:L1016" si="243">SUM(E900,E903,E909,E917,E918,E936,E940,E946,E949,E950,E951,E952,E953,E962,E969,E970,E971,E972,E979,E983,E984,E985,E986,E989,E990,E998,E1001,E1002,E1007)+E1012</f>
        <v>37165</v>
      </c>
      <c r="F1016" s="397">
        <f t="shared" si="243"/>
        <v>37165</v>
      </c>
      <c r="G1016" s="398">
        <f t="shared" si="243"/>
        <v>0</v>
      </c>
      <c r="H1016" s="399">
        <f>SUM(H900,H903,H909,H917,H918,H936,H940,H946,H949,H950,H951,H952,H953,H962,H969,H970,H971,H972,H979,H983,H984,H985,H986,H989,H990,H998,H1001,H1002,H1007)+H1012</f>
        <v>0</v>
      </c>
      <c r="I1016" s="397">
        <f t="shared" si="243"/>
        <v>34671</v>
      </c>
      <c r="J1016" s="398">
        <f t="shared" si="243"/>
        <v>0</v>
      </c>
      <c r="K1016" s="399">
        <f t="shared" si="243"/>
        <v>0</v>
      </c>
      <c r="L1016" s="396">
        <f t="shared" si="243"/>
        <v>34671</v>
      </c>
      <c r="M1016" s="12">
        <f>(IF($E1016&lt;&gt;0,$M$2,IF($L1016&lt;&gt;0,$M$2,"")))</f>
        <v>1</v>
      </c>
      <c r="N1016" s="73" t="str">
        <f>LEFT(C897,1)</f>
        <v>3</v>
      </c>
    </row>
    <row r="1017" spans="1:14" ht="16.5" thickTop="1">
      <c r="A1017" s="22">
        <v>765</v>
      </c>
      <c r="B1017" s="79" t="s">
        <v>124</v>
      </c>
      <c r="C1017" s="1"/>
      <c r="L1017" s="6"/>
      <c r="M1017" s="7">
        <f>(IF($E1016&lt;&gt;0,$M$2,IF($L1016&lt;&gt;0,$M$2,"")))</f>
        <v>1</v>
      </c>
    </row>
    <row r="1018" spans="1:14">
      <c r="A1018" s="22">
        <v>775</v>
      </c>
      <c r="B1018" s="1370"/>
      <c r="C1018" s="1370"/>
      <c r="D1018" s="1371"/>
      <c r="E1018" s="1370"/>
      <c r="F1018" s="1370"/>
      <c r="G1018" s="1370"/>
      <c r="H1018" s="1370"/>
      <c r="I1018" s="1370"/>
      <c r="J1018" s="1370"/>
      <c r="K1018" s="1370"/>
      <c r="L1018" s="1372"/>
      <c r="M1018" s="7">
        <f>(IF($E1016&lt;&gt;0,$M$2,IF($L1016&lt;&gt;0,$M$2,"")))</f>
        <v>1</v>
      </c>
    </row>
    <row r="1019" spans="1:14" ht="18.75">
      <c r="A1019" s="23">
        <v>780</v>
      </c>
      <c r="B1019" s="65"/>
      <c r="C1019" s="65"/>
      <c r="D1019" s="65"/>
      <c r="E1019" s="65"/>
      <c r="F1019" s="65"/>
      <c r="G1019" s="65"/>
      <c r="H1019" s="65"/>
      <c r="I1019" s="65"/>
      <c r="J1019" s="65"/>
      <c r="K1019" s="65"/>
      <c r="L1019" s="77"/>
      <c r="M1019" s="74" t="str">
        <f>(IF(E1014&lt;&gt;0,$G$2,IF(L1014&lt;&gt;0,$G$2,"")))</f>
        <v/>
      </c>
      <c r="N1019" s="65"/>
    </row>
    <row r="1020" spans="1:14">
      <c r="A1020" s="23">
        <v>785</v>
      </c>
      <c r="B1020" s="6"/>
      <c r="C1020" s="6"/>
      <c r="D1020" s="523"/>
      <c r="E1020" s="38"/>
      <c r="F1020" s="38"/>
      <c r="G1020" s="38"/>
      <c r="H1020" s="38"/>
      <c r="I1020" s="38"/>
      <c r="J1020" s="38"/>
      <c r="K1020" s="38"/>
      <c r="L1020" s="38"/>
      <c r="M1020" s="7">
        <f>(IF($E1154&lt;&gt;0,$M$2,IF($L1154&lt;&gt;0,$M$2,"")))</f>
        <v>1</v>
      </c>
    </row>
    <row r="1021" spans="1:14">
      <c r="A1021" s="23">
        <v>790</v>
      </c>
      <c r="B1021" s="6"/>
      <c r="C1021" s="1368"/>
      <c r="D1021" s="1369"/>
      <c r="E1021" s="38"/>
      <c r="F1021" s="38"/>
      <c r="G1021" s="38"/>
      <c r="H1021" s="38"/>
      <c r="I1021" s="38"/>
      <c r="J1021" s="38"/>
      <c r="K1021" s="38"/>
      <c r="L1021" s="38"/>
      <c r="M1021" s="7">
        <f>(IF($E1154&lt;&gt;0,$M$2,IF($L1154&lt;&gt;0,$M$2,"")))</f>
        <v>1</v>
      </c>
    </row>
    <row r="1022" spans="1:14">
      <c r="A1022" s="23">
        <v>795</v>
      </c>
      <c r="B1022" s="1809" t="str">
        <f>$B$7</f>
        <v>ОТЧЕТНИ ДАННИ ПО ЕБК ЗА ИЗПЪЛНЕНИЕТО НА БЮДЖЕТА</v>
      </c>
      <c r="C1022" s="1810"/>
      <c r="D1022" s="1810"/>
      <c r="E1022" s="243"/>
      <c r="F1022" s="243"/>
      <c r="G1022" s="238"/>
      <c r="H1022" s="238"/>
      <c r="I1022" s="238"/>
      <c r="J1022" s="238"/>
      <c r="K1022" s="238"/>
      <c r="L1022" s="238"/>
      <c r="M1022" s="7">
        <f>(IF($E1154&lt;&gt;0,$M$2,IF($L1154&lt;&gt;0,$M$2,"")))</f>
        <v>1</v>
      </c>
    </row>
    <row r="1023" spans="1:14">
      <c r="A1023" s="22">
        <v>805</v>
      </c>
      <c r="B1023" s="229"/>
      <c r="C1023" s="392"/>
      <c r="D1023" s="401"/>
      <c r="E1023" s="407" t="s">
        <v>473</v>
      </c>
      <c r="F1023" s="407" t="s">
        <v>854</v>
      </c>
      <c r="G1023" s="238"/>
      <c r="H1023" s="1365" t="s">
        <v>1280</v>
      </c>
      <c r="I1023" s="1366"/>
      <c r="J1023" s="1367"/>
      <c r="K1023" s="238"/>
      <c r="L1023" s="238"/>
      <c r="M1023" s="7">
        <f>(IF($E1154&lt;&gt;0,$M$2,IF($L1154&lt;&gt;0,$M$2,"")))</f>
        <v>1</v>
      </c>
    </row>
    <row r="1024" spans="1:14" ht="18.75">
      <c r="A1024" s="23">
        <v>810</v>
      </c>
      <c r="B1024" s="1779" t="str">
        <f>$B$9</f>
        <v>ОУ "Христо Ботев" - с.Левка</v>
      </c>
      <c r="C1024" s="1780"/>
      <c r="D1024" s="1781"/>
      <c r="E1024" s="115">
        <f>$E$9</f>
        <v>42736</v>
      </c>
      <c r="F1024" s="227">
        <f>$F$9</f>
        <v>42916</v>
      </c>
      <c r="G1024" s="238"/>
      <c r="H1024" s="238"/>
      <c r="I1024" s="238"/>
      <c r="J1024" s="238"/>
      <c r="K1024" s="238"/>
      <c r="L1024" s="238"/>
      <c r="M1024" s="7">
        <f>(IF($E1154&lt;&gt;0,$M$2,IF($L1154&lt;&gt;0,$M$2,"")))</f>
        <v>1</v>
      </c>
    </row>
    <row r="1025" spans="1:14">
      <c r="A1025" s="23">
        <v>815</v>
      </c>
      <c r="B1025" s="228" t="str">
        <f>$B$10</f>
        <v>(наименование на разпоредителя с бюджет)</v>
      </c>
      <c r="C1025" s="229"/>
      <c r="D1025" s="230"/>
      <c r="E1025" s="238"/>
      <c r="F1025" s="238"/>
      <c r="G1025" s="238"/>
      <c r="H1025" s="238"/>
      <c r="I1025" s="238"/>
      <c r="J1025" s="238"/>
      <c r="K1025" s="238"/>
      <c r="L1025" s="238"/>
      <c r="M1025" s="7">
        <f>(IF($E1154&lt;&gt;0,$M$2,IF($L1154&lt;&gt;0,$M$2,"")))</f>
        <v>1</v>
      </c>
    </row>
    <row r="1026" spans="1:14">
      <c r="A1026" s="28">
        <v>525</v>
      </c>
      <c r="B1026" s="228"/>
      <c r="C1026" s="229"/>
      <c r="D1026" s="230"/>
      <c r="E1026" s="238"/>
      <c r="F1026" s="238"/>
      <c r="G1026" s="238"/>
      <c r="H1026" s="238"/>
      <c r="I1026" s="238"/>
      <c r="J1026" s="238"/>
      <c r="K1026" s="238"/>
      <c r="L1026" s="238"/>
      <c r="M1026" s="7">
        <f>(IF($E1154&lt;&gt;0,$M$2,IF($L1154&lt;&gt;0,$M$2,"")))</f>
        <v>1</v>
      </c>
    </row>
    <row r="1027" spans="1:14" ht="19.5">
      <c r="A1027" s="22">
        <v>820</v>
      </c>
      <c r="B1027" s="1842" t="e">
        <f>$B$12</f>
        <v>#N/A</v>
      </c>
      <c r="C1027" s="1843"/>
      <c r="D1027" s="1844"/>
      <c r="E1027" s="411" t="s">
        <v>910</v>
      </c>
      <c r="F1027" s="1363" t="str">
        <f>$F$12</f>
        <v>000892670</v>
      </c>
      <c r="G1027" s="238"/>
      <c r="H1027" s="238"/>
      <c r="I1027" s="238"/>
      <c r="J1027" s="238"/>
      <c r="K1027" s="238"/>
      <c r="L1027" s="238"/>
      <c r="M1027" s="7">
        <f>(IF($E1154&lt;&gt;0,$M$2,IF($L1154&lt;&gt;0,$M$2,"")))</f>
        <v>1</v>
      </c>
    </row>
    <row r="1028" spans="1:14">
      <c r="A1028" s="23">
        <v>821</v>
      </c>
      <c r="B1028" s="234" t="str">
        <f>$B$13</f>
        <v>(наименование на първостепенния разпоредител с бюджет)</v>
      </c>
      <c r="C1028" s="229"/>
      <c r="D1028" s="230"/>
      <c r="E1028" s="1364"/>
      <c r="F1028" s="243"/>
      <c r="G1028" s="238"/>
      <c r="H1028" s="238"/>
      <c r="I1028" s="238"/>
      <c r="J1028" s="238"/>
      <c r="K1028" s="238"/>
      <c r="L1028" s="238"/>
      <c r="M1028" s="7">
        <f>(IF($E1154&lt;&gt;0,$M$2,IF($L1154&lt;&gt;0,$M$2,"")))</f>
        <v>1</v>
      </c>
    </row>
    <row r="1029" spans="1:14" ht="19.5">
      <c r="A1029" s="23">
        <v>822</v>
      </c>
      <c r="B1029" s="237"/>
      <c r="C1029" s="238"/>
      <c r="D1029" s="124" t="s">
        <v>911</v>
      </c>
      <c r="E1029" s="239">
        <f>$E$15</f>
        <v>0</v>
      </c>
      <c r="F1029" s="415" t="str">
        <f>$F$15</f>
        <v>БЮДЖЕТ</v>
      </c>
      <c r="G1029" s="219"/>
      <c r="H1029" s="219"/>
      <c r="I1029" s="219"/>
      <c r="J1029" s="219"/>
      <c r="K1029" s="219"/>
      <c r="L1029" s="219"/>
      <c r="M1029" s="7">
        <f>(IF($E1154&lt;&gt;0,$M$2,IF($L1154&lt;&gt;0,$M$2,"")))</f>
        <v>1</v>
      </c>
    </row>
    <row r="1030" spans="1:14" ht="16.5" thickBot="1">
      <c r="A1030" s="23">
        <v>823</v>
      </c>
      <c r="B1030" s="229"/>
      <c r="C1030" s="392"/>
      <c r="D1030" s="401"/>
      <c r="E1030" s="238"/>
      <c r="F1030" s="410"/>
      <c r="G1030" s="410"/>
      <c r="H1030" s="410"/>
      <c r="I1030" s="410"/>
      <c r="J1030" s="410"/>
      <c r="K1030" s="410"/>
      <c r="L1030" s="1380" t="s">
        <v>474</v>
      </c>
      <c r="M1030" s="7">
        <f>(IF($E1154&lt;&gt;0,$M$2,IF($L1154&lt;&gt;0,$M$2,"")))</f>
        <v>1</v>
      </c>
    </row>
    <row r="1031" spans="1:14" ht="24.95" customHeight="1">
      <c r="A1031" s="23">
        <v>825</v>
      </c>
      <c r="B1031" s="248"/>
      <c r="C1031" s="249"/>
      <c r="D1031" s="250" t="s">
        <v>731</v>
      </c>
      <c r="E1031" s="1748" t="s">
        <v>2057</v>
      </c>
      <c r="F1031" s="1749"/>
      <c r="G1031" s="1749"/>
      <c r="H1031" s="1750"/>
      <c r="I1031" s="1757" t="s">
        <v>2058</v>
      </c>
      <c r="J1031" s="1758"/>
      <c r="K1031" s="1758"/>
      <c r="L1031" s="1759"/>
      <c r="M1031" s="7">
        <f>(IF($E1154&lt;&gt;0,$M$2,IF($L1154&lt;&gt;0,$M$2,"")))</f>
        <v>1</v>
      </c>
    </row>
    <row r="1032" spans="1:14" ht="54.95" customHeight="1" thickBot="1">
      <c r="A1032" s="23"/>
      <c r="B1032" s="251" t="s">
        <v>66</v>
      </c>
      <c r="C1032" s="252" t="s">
        <v>475</v>
      </c>
      <c r="D1032" s="253" t="s">
        <v>732</v>
      </c>
      <c r="E1032" s="1406" t="str">
        <f>$E$20</f>
        <v>Уточнен план                Общо</v>
      </c>
      <c r="F1032" s="1410" t="str">
        <f>$F$20</f>
        <v>държавни дейности</v>
      </c>
      <c r="G1032" s="1411" t="str">
        <f>$G$20</f>
        <v>местни дейности</v>
      </c>
      <c r="H1032" s="1412" t="str">
        <f>$H$20</f>
        <v>дофинансиране</v>
      </c>
      <c r="I1032" s="254" t="str">
        <f>$I$20</f>
        <v>държавни дейности -ОТЧЕТ</v>
      </c>
      <c r="J1032" s="255" t="str">
        <f>$J$20</f>
        <v>местни дейности - ОТЧЕТ</v>
      </c>
      <c r="K1032" s="256" t="str">
        <f>$K$20</f>
        <v>дофинансиране - ОТЧЕТ</v>
      </c>
      <c r="L1032" s="1669" t="str">
        <f>$L$20</f>
        <v>ОТЧЕТ                                    ОБЩО</v>
      </c>
      <c r="M1032" s="7">
        <f>(IF($E1154&lt;&gt;0,$M$2,IF($L1154&lt;&gt;0,$M$2,"")))</f>
        <v>1</v>
      </c>
    </row>
    <row r="1033" spans="1:14" ht="18.75">
      <c r="A1033" s="23"/>
      <c r="B1033" s="259"/>
      <c r="C1033" s="260"/>
      <c r="D1033" s="261" t="s">
        <v>762</v>
      </c>
      <c r="E1033" s="1462" t="str">
        <f>$E$21</f>
        <v>(1)</v>
      </c>
      <c r="F1033" s="143" t="str">
        <f>$F$21</f>
        <v>(2)</v>
      </c>
      <c r="G1033" s="144" t="str">
        <f>$G$21</f>
        <v>(3)</v>
      </c>
      <c r="H1033" s="145" t="str">
        <f>$H$21</f>
        <v>(4)</v>
      </c>
      <c r="I1033" s="262" t="str">
        <f>$I$21</f>
        <v>(5)</v>
      </c>
      <c r="J1033" s="263" t="str">
        <f>$J$21</f>
        <v>(6)</v>
      </c>
      <c r="K1033" s="264" t="str">
        <f>$K$21</f>
        <v>(7)</v>
      </c>
      <c r="L1033" s="265" t="str">
        <f>$L$21</f>
        <v>(8)</v>
      </c>
      <c r="M1033" s="7">
        <f>(IF($E1154&lt;&gt;0,$M$2,IF($L1154&lt;&gt;0,$M$2,"")))</f>
        <v>1</v>
      </c>
    </row>
    <row r="1034" spans="1:14">
      <c r="A1034" s="23"/>
      <c r="B1034" s="1458"/>
      <c r="C1034" s="1605" t="e">
        <f>VLOOKUP(D1034,OP_LIST2,2,FALSE)</f>
        <v>#N/A</v>
      </c>
      <c r="D1034" s="1465"/>
      <c r="E1034" s="390"/>
      <c r="F1034" s="1448"/>
      <c r="G1034" s="1449"/>
      <c r="H1034" s="1450"/>
      <c r="I1034" s="1448"/>
      <c r="J1034" s="1449"/>
      <c r="K1034" s="1450"/>
      <c r="L1034" s="1447"/>
      <c r="M1034" s="7">
        <f>(IF($E1154&lt;&gt;0,$M$2,IF($L1154&lt;&gt;0,$M$2,"")))</f>
        <v>1</v>
      </c>
    </row>
    <row r="1035" spans="1:14">
      <c r="A1035" s="23"/>
      <c r="B1035" s="1461"/>
      <c r="C1035" s="1466">
        <f>VLOOKUP(D1036,EBK_DEIN2,2,FALSE)</f>
        <v>7713</v>
      </c>
      <c r="D1035" s="1465" t="s">
        <v>811</v>
      </c>
      <c r="E1035" s="390"/>
      <c r="F1035" s="1451"/>
      <c r="G1035" s="1452"/>
      <c r="H1035" s="1453"/>
      <c r="I1035" s="1451"/>
      <c r="J1035" s="1452"/>
      <c r="K1035" s="1453"/>
      <c r="L1035" s="1447"/>
      <c r="M1035" s="7">
        <f>(IF($E1154&lt;&gt;0,$M$2,IF($L1154&lt;&gt;0,$M$2,"")))</f>
        <v>1</v>
      </c>
    </row>
    <row r="1036" spans="1:14">
      <c r="A1036" s="23"/>
      <c r="B1036" s="1457"/>
      <c r="C1036" s="1594">
        <f>+C1035</f>
        <v>7713</v>
      </c>
      <c r="D1036" s="1459" t="s">
        <v>501</v>
      </c>
      <c r="E1036" s="390"/>
      <c r="F1036" s="1451"/>
      <c r="G1036" s="1452"/>
      <c r="H1036" s="1453"/>
      <c r="I1036" s="1451"/>
      <c r="J1036" s="1452"/>
      <c r="K1036" s="1453"/>
      <c r="L1036" s="1447"/>
      <c r="M1036" s="7">
        <f>(IF($E1154&lt;&gt;0,$M$2,IF($L1154&lt;&gt;0,$M$2,"")))</f>
        <v>1</v>
      </c>
    </row>
    <row r="1037" spans="1:14">
      <c r="A1037" s="23"/>
      <c r="B1037" s="1463"/>
      <c r="C1037" s="1460"/>
      <c r="D1037" s="1464" t="s">
        <v>733</v>
      </c>
      <c r="E1037" s="390"/>
      <c r="F1037" s="1454"/>
      <c r="G1037" s="1455"/>
      <c r="H1037" s="1456"/>
      <c r="I1037" s="1454"/>
      <c r="J1037" s="1455"/>
      <c r="K1037" s="1456"/>
      <c r="L1037" s="1447"/>
      <c r="M1037" s="7">
        <f>(IF($E1154&lt;&gt;0,$M$2,IF($L1154&lt;&gt;0,$M$2,"")))</f>
        <v>1</v>
      </c>
    </row>
    <row r="1038" spans="1:14">
      <c r="A1038" s="23"/>
      <c r="B1038" s="273">
        <v>100</v>
      </c>
      <c r="C1038" s="1777" t="s">
        <v>763</v>
      </c>
      <c r="D1038" s="1778"/>
      <c r="E1038" s="274">
        <f t="shared" ref="E1038:L1038" si="244">SUM(E1039:E1040)</f>
        <v>0</v>
      </c>
      <c r="F1038" s="275">
        <f t="shared" si="244"/>
        <v>0</v>
      </c>
      <c r="G1038" s="276">
        <f t="shared" si="244"/>
        <v>0</v>
      </c>
      <c r="H1038" s="277">
        <f>SUM(H1039:H1040)</f>
        <v>0</v>
      </c>
      <c r="I1038" s="275">
        <f t="shared" si="244"/>
        <v>0</v>
      </c>
      <c r="J1038" s="276">
        <f t="shared" si="244"/>
        <v>0</v>
      </c>
      <c r="K1038" s="277">
        <f t="shared" si="244"/>
        <v>0</v>
      </c>
      <c r="L1038" s="274">
        <f t="shared" si="244"/>
        <v>0</v>
      </c>
      <c r="M1038" s="12" t="str">
        <f>(IF($E1038&lt;&gt;0,$M$2,IF($L1038&lt;&gt;0,$M$2,"")))</f>
        <v/>
      </c>
      <c r="N1038" s="13"/>
    </row>
    <row r="1039" spans="1:14">
      <c r="A1039" s="23"/>
      <c r="B1039" s="279"/>
      <c r="C1039" s="280">
        <v>101</v>
      </c>
      <c r="D1039" s="281" t="s">
        <v>764</v>
      </c>
      <c r="E1039" s="282">
        <f>F1039+G1039+H1039</f>
        <v>0</v>
      </c>
      <c r="F1039" s="152"/>
      <c r="G1039" s="153"/>
      <c r="H1039" s="1422"/>
      <c r="I1039" s="152"/>
      <c r="J1039" s="153"/>
      <c r="K1039" s="1422"/>
      <c r="L1039" s="282">
        <f>I1039+J1039+K1039</f>
        <v>0</v>
      </c>
      <c r="M1039" s="12" t="str">
        <f t="shared" ref="M1039:M1106" si="245">(IF($E1039&lt;&gt;0,$M$2,IF($L1039&lt;&gt;0,$M$2,"")))</f>
        <v/>
      </c>
      <c r="N1039" s="13"/>
    </row>
    <row r="1040" spans="1:14">
      <c r="A1040" s="10"/>
      <c r="B1040" s="279"/>
      <c r="C1040" s="286">
        <v>102</v>
      </c>
      <c r="D1040" s="287" t="s">
        <v>765</v>
      </c>
      <c r="E1040" s="288">
        <f>F1040+G1040+H1040</f>
        <v>0</v>
      </c>
      <c r="F1040" s="173"/>
      <c r="G1040" s="174"/>
      <c r="H1040" s="1428"/>
      <c r="I1040" s="173"/>
      <c r="J1040" s="174"/>
      <c r="K1040" s="1428"/>
      <c r="L1040" s="288">
        <f>I1040+J1040+K1040</f>
        <v>0</v>
      </c>
      <c r="M1040" s="12" t="str">
        <f t="shared" si="245"/>
        <v/>
      </c>
      <c r="N1040" s="13"/>
    </row>
    <row r="1041" spans="1:14">
      <c r="A1041" s="10"/>
      <c r="B1041" s="273">
        <v>200</v>
      </c>
      <c r="C1041" s="1773" t="s">
        <v>766</v>
      </c>
      <c r="D1041" s="1774"/>
      <c r="E1041" s="274">
        <f t="shared" ref="E1041:L1041" si="246">SUM(E1042:E1046)</f>
        <v>0</v>
      </c>
      <c r="F1041" s="275">
        <f t="shared" si="246"/>
        <v>0</v>
      </c>
      <c r="G1041" s="276">
        <f t="shared" si="246"/>
        <v>0</v>
      </c>
      <c r="H1041" s="277">
        <f>SUM(H1042:H1046)</f>
        <v>0</v>
      </c>
      <c r="I1041" s="275">
        <f t="shared" si="246"/>
        <v>0</v>
      </c>
      <c r="J1041" s="276">
        <f t="shared" si="246"/>
        <v>0</v>
      </c>
      <c r="K1041" s="277">
        <f t="shared" si="246"/>
        <v>0</v>
      </c>
      <c r="L1041" s="274">
        <f t="shared" si="246"/>
        <v>0</v>
      </c>
      <c r="M1041" s="12" t="str">
        <f t="shared" si="245"/>
        <v/>
      </c>
      <c r="N1041" s="13"/>
    </row>
    <row r="1042" spans="1:14">
      <c r="A1042" s="10"/>
      <c r="B1042" s="292"/>
      <c r="C1042" s="280">
        <v>201</v>
      </c>
      <c r="D1042" s="281" t="s">
        <v>767</v>
      </c>
      <c r="E1042" s="282">
        <f>F1042+G1042+H1042</f>
        <v>0</v>
      </c>
      <c r="F1042" s="152"/>
      <c r="G1042" s="153"/>
      <c r="H1042" s="1422"/>
      <c r="I1042" s="152"/>
      <c r="J1042" s="153"/>
      <c r="K1042" s="1422"/>
      <c r="L1042" s="282">
        <f>I1042+J1042+K1042</f>
        <v>0</v>
      </c>
      <c r="M1042" s="12" t="str">
        <f t="shared" si="245"/>
        <v/>
      </c>
      <c r="N1042" s="13"/>
    </row>
    <row r="1043" spans="1:14">
      <c r="A1043" s="10"/>
      <c r="B1043" s="293"/>
      <c r="C1043" s="294">
        <v>202</v>
      </c>
      <c r="D1043" s="295" t="s">
        <v>768</v>
      </c>
      <c r="E1043" s="296">
        <f>F1043+G1043+H1043</f>
        <v>0</v>
      </c>
      <c r="F1043" s="158"/>
      <c r="G1043" s="159"/>
      <c r="H1043" s="1427"/>
      <c r="I1043" s="158"/>
      <c r="J1043" s="159"/>
      <c r="K1043" s="1427"/>
      <c r="L1043" s="296">
        <f>I1043+J1043+K1043</f>
        <v>0</v>
      </c>
      <c r="M1043" s="12" t="str">
        <f t="shared" si="245"/>
        <v/>
      </c>
      <c r="N1043" s="13"/>
    </row>
    <row r="1044" spans="1:14" ht="31.5">
      <c r="A1044" s="10"/>
      <c r="B1044" s="300"/>
      <c r="C1044" s="294">
        <v>205</v>
      </c>
      <c r="D1044" s="295" t="s">
        <v>614</v>
      </c>
      <c r="E1044" s="296">
        <f>F1044+G1044+H1044</f>
        <v>0</v>
      </c>
      <c r="F1044" s="158"/>
      <c r="G1044" s="159"/>
      <c r="H1044" s="1427"/>
      <c r="I1044" s="158"/>
      <c r="J1044" s="159"/>
      <c r="K1044" s="1427"/>
      <c r="L1044" s="296">
        <f>I1044+J1044+K1044</f>
        <v>0</v>
      </c>
      <c r="M1044" s="12" t="str">
        <f t="shared" si="245"/>
        <v/>
      </c>
      <c r="N1044" s="13"/>
    </row>
    <row r="1045" spans="1:14">
      <c r="A1045" s="10"/>
      <c r="B1045" s="300"/>
      <c r="C1045" s="294">
        <v>208</v>
      </c>
      <c r="D1045" s="301" t="s">
        <v>615</v>
      </c>
      <c r="E1045" s="296">
        <f>F1045+G1045+H1045</f>
        <v>0</v>
      </c>
      <c r="F1045" s="158"/>
      <c r="G1045" s="159"/>
      <c r="H1045" s="1427"/>
      <c r="I1045" s="158"/>
      <c r="J1045" s="159"/>
      <c r="K1045" s="1427"/>
      <c r="L1045" s="296">
        <f>I1045+J1045+K1045</f>
        <v>0</v>
      </c>
      <c r="M1045" s="12" t="str">
        <f t="shared" si="245"/>
        <v/>
      </c>
      <c r="N1045" s="13"/>
    </row>
    <row r="1046" spans="1:14">
      <c r="A1046" s="10"/>
      <c r="B1046" s="292"/>
      <c r="C1046" s="286">
        <v>209</v>
      </c>
      <c r="D1046" s="302" t="s">
        <v>616</v>
      </c>
      <c r="E1046" s="288">
        <f>F1046+G1046+H1046</f>
        <v>0</v>
      </c>
      <c r="F1046" s="173"/>
      <c r="G1046" s="174"/>
      <c r="H1046" s="1428"/>
      <c r="I1046" s="173"/>
      <c r="J1046" s="174"/>
      <c r="K1046" s="1428"/>
      <c r="L1046" s="288">
        <f>I1046+J1046+K1046</f>
        <v>0</v>
      </c>
      <c r="M1046" s="12" t="str">
        <f t="shared" si="245"/>
        <v/>
      </c>
      <c r="N1046" s="13"/>
    </row>
    <row r="1047" spans="1:14">
      <c r="A1047" s="10"/>
      <c r="B1047" s="273">
        <v>500</v>
      </c>
      <c r="C1047" s="1775" t="s">
        <v>199</v>
      </c>
      <c r="D1047" s="1776"/>
      <c r="E1047" s="274">
        <f t="shared" ref="E1047:L1047" si="247">SUM(E1048:E1054)</f>
        <v>0</v>
      </c>
      <c r="F1047" s="275">
        <f t="shared" si="247"/>
        <v>0</v>
      </c>
      <c r="G1047" s="276">
        <f t="shared" si="247"/>
        <v>0</v>
      </c>
      <c r="H1047" s="277">
        <f>SUM(H1048:H1054)</f>
        <v>0</v>
      </c>
      <c r="I1047" s="275">
        <f t="shared" si="247"/>
        <v>0</v>
      </c>
      <c r="J1047" s="276">
        <f t="shared" si="247"/>
        <v>0</v>
      </c>
      <c r="K1047" s="277">
        <f t="shared" si="247"/>
        <v>0</v>
      </c>
      <c r="L1047" s="274">
        <f t="shared" si="247"/>
        <v>0</v>
      </c>
      <c r="M1047" s="12" t="str">
        <f t="shared" si="245"/>
        <v/>
      </c>
      <c r="N1047" s="13"/>
    </row>
    <row r="1048" spans="1:14" ht="18" customHeight="1">
      <c r="A1048" s="10"/>
      <c r="B1048" s="292"/>
      <c r="C1048" s="303">
        <v>551</v>
      </c>
      <c r="D1048" s="304" t="s">
        <v>200</v>
      </c>
      <c r="E1048" s="282">
        <f t="shared" ref="E1048:E1055" si="248">F1048+G1048+H1048</f>
        <v>0</v>
      </c>
      <c r="F1048" s="152"/>
      <c r="G1048" s="153"/>
      <c r="H1048" s="1422"/>
      <c r="I1048" s="152"/>
      <c r="J1048" s="153"/>
      <c r="K1048" s="1422"/>
      <c r="L1048" s="282">
        <f t="shared" ref="L1048:L1055" si="249">I1048+J1048+K1048</f>
        <v>0</v>
      </c>
      <c r="M1048" s="12" t="str">
        <f t="shared" si="245"/>
        <v/>
      </c>
      <c r="N1048" s="13"/>
    </row>
    <row r="1049" spans="1:14">
      <c r="A1049" s="10"/>
      <c r="B1049" s="292"/>
      <c r="C1049" s="305">
        <v>552</v>
      </c>
      <c r="D1049" s="306" t="s">
        <v>930</v>
      </c>
      <c r="E1049" s="296">
        <f t="shared" si="248"/>
        <v>0</v>
      </c>
      <c r="F1049" s="158"/>
      <c r="G1049" s="159"/>
      <c r="H1049" s="1427"/>
      <c r="I1049" s="158"/>
      <c r="J1049" s="159"/>
      <c r="K1049" s="1427"/>
      <c r="L1049" s="296">
        <f t="shared" si="249"/>
        <v>0</v>
      </c>
      <c r="M1049" s="12" t="str">
        <f t="shared" si="245"/>
        <v/>
      </c>
      <c r="N1049" s="13"/>
    </row>
    <row r="1050" spans="1:14">
      <c r="A1050" s="10"/>
      <c r="B1050" s="307"/>
      <c r="C1050" s="305">
        <v>558</v>
      </c>
      <c r="D1050" s="308" t="s">
        <v>891</v>
      </c>
      <c r="E1050" s="296">
        <f>F1050+G1050+H1050</f>
        <v>0</v>
      </c>
      <c r="F1050" s="490">
        <v>0</v>
      </c>
      <c r="G1050" s="491">
        <v>0</v>
      </c>
      <c r="H1050" s="160">
        <v>0</v>
      </c>
      <c r="I1050" s="490">
        <v>0</v>
      </c>
      <c r="J1050" s="491">
        <v>0</v>
      </c>
      <c r="K1050" s="160">
        <v>0</v>
      </c>
      <c r="L1050" s="296">
        <f>I1050+J1050+K1050</f>
        <v>0</v>
      </c>
      <c r="M1050" s="12" t="str">
        <f t="shared" si="245"/>
        <v/>
      </c>
      <c r="N1050" s="13"/>
    </row>
    <row r="1051" spans="1:14">
      <c r="A1051" s="10"/>
      <c r="B1051" s="307"/>
      <c r="C1051" s="305">
        <v>560</v>
      </c>
      <c r="D1051" s="308" t="s">
        <v>201</v>
      </c>
      <c r="E1051" s="296">
        <f t="shared" si="248"/>
        <v>0</v>
      </c>
      <c r="F1051" s="158"/>
      <c r="G1051" s="159"/>
      <c r="H1051" s="1427"/>
      <c r="I1051" s="158"/>
      <c r="J1051" s="159"/>
      <c r="K1051" s="1427"/>
      <c r="L1051" s="296">
        <f t="shared" si="249"/>
        <v>0</v>
      </c>
      <c r="M1051" s="12" t="str">
        <f t="shared" si="245"/>
        <v/>
      </c>
      <c r="N1051" s="13"/>
    </row>
    <row r="1052" spans="1:14">
      <c r="A1052" s="10"/>
      <c r="B1052" s="307"/>
      <c r="C1052" s="305">
        <v>580</v>
      </c>
      <c r="D1052" s="306" t="s">
        <v>202</v>
      </c>
      <c r="E1052" s="296">
        <f t="shared" si="248"/>
        <v>0</v>
      </c>
      <c r="F1052" s="158"/>
      <c r="G1052" s="159"/>
      <c r="H1052" s="1427"/>
      <c r="I1052" s="158"/>
      <c r="J1052" s="159"/>
      <c r="K1052" s="1427"/>
      <c r="L1052" s="296">
        <f t="shared" si="249"/>
        <v>0</v>
      </c>
      <c r="M1052" s="12" t="str">
        <f t="shared" si="245"/>
        <v/>
      </c>
      <c r="N1052" s="13"/>
    </row>
    <row r="1053" spans="1:14">
      <c r="A1053" s="10"/>
      <c r="B1053" s="292"/>
      <c r="C1053" s="305">
        <v>588</v>
      </c>
      <c r="D1053" s="306" t="s">
        <v>893</v>
      </c>
      <c r="E1053" s="296">
        <f>F1053+G1053+H1053</f>
        <v>0</v>
      </c>
      <c r="F1053" s="490">
        <v>0</v>
      </c>
      <c r="G1053" s="491">
        <v>0</v>
      </c>
      <c r="H1053" s="160">
        <v>0</v>
      </c>
      <c r="I1053" s="490">
        <v>0</v>
      </c>
      <c r="J1053" s="491">
        <v>0</v>
      </c>
      <c r="K1053" s="160">
        <v>0</v>
      </c>
      <c r="L1053" s="296">
        <f>I1053+J1053+K1053</f>
        <v>0</v>
      </c>
      <c r="M1053" s="12" t="str">
        <f t="shared" si="245"/>
        <v/>
      </c>
      <c r="N1053" s="13"/>
    </row>
    <row r="1054" spans="1:14" ht="31.5">
      <c r="A1054" s="22">
        <v>5</v>
      </c>
      <c r="B1054" s="292"/>
      <c r="C1054" s="309">
        <v>590</v>
      </c>
      <c r="D1054" s="310" t="s">
        <v>203</v>
      </c>
      <c r="E1054" s="288">
        <f t="shared" si="248"/>
        <v>0</v>
      </c>
      <c r="F1054" s="173"/>
      <c r="G1054" s="174"/>
      <c r="H1054" s="1428"/>
      <c r="I1054" s="173"/>
      <c r="J1054" s="174"/>
      <c r="K1054" s="1428"/>
      <c r="L1054" s="288">
        <f t="shared" si="249"/>
        <v>0</v>
      </c>
      <c r="M1054" s="12" t="str">
        <f t="shared" si="245"/>
        <v/>
      </c>
      <c r="N1054" s="13"/>
    </row>
    <row r="1055" spans="1:14">
      <c r="A1055" s="23">
        <v>10</v>
      </c>
      <c r="B1055" s="273">
        <v>800</v>
      </c>
      <c r="C1055" s="1786" t="s">
        <v>204</v>
      </c>
      <c r="D1055" s="1787"/>
      <c r="E1055" s="311">
        <f t="shared" si="248"/>
        <v>0</v>
      </c>
      <c r="F1055" s="1429"/>
      <c r="G1055" s="1430"/>
      <c r="H1055" s="1431"/>
      <c r="I1055" s="1429"/>
      <c r="J1055" s="1430"/>
      <c r="K1055" s="1431"/>
      <c r="L1055" s="311">
        <f t="shared" si="249"/>
        <v>0</v>
      </c>
      <c r="M1055" s="12" t="str">
        <f t="shared" si="245"/>
        <v/>
      </c>
      <c r="N1055" s="13"/>
    </row>
    <row r="1056" spans="1:14">
      <c r="A1056" s="23">
        <v>15</v>
      </c>
      <c r="B1056" s="273">
        <v>1000</v>
      </c>
      <c r="C1056" s="1773" t="s">
        <v>205</v>
      </c>
      <c r="D1056" s="1774"/>
      <c r="E1056" s="311">
        <f t="shared" ref="E1056:L1056" si="250">SUM(E1057:E1073)</f>
        <v>457</v>
      </c>
      <c r="F1056" s="275">
        <f t="shared" si="250"/>
        <v>457</v>
      </c>
      <c r="G1056" s="276">
        <f t="shared" si="250"/>
        <v>0</v>
      </c>
      <c r="H1056" s="277">
        <f>SUM(H1057:H1073)</f>
        <v>0</v>
      </c>
      <c r="I1056" s="275">
        <f t="shared" si="250"/>
        <v>304</v>
      </c>
      <c r="J1056" s="276">
        <f t="shared" si="250"/>
        <v>0</v>
      </c>
      <c r="K1056" s="277">
        <f t="shared" si="250"/>
        <v>0</v>
      </c>
      <c r="L1056" s="311">
        <f t="shared" si="250"/>
        <v>304</v>
      </c>
      <c r="M1056" s="12">
        <f t="shared" si="245"/>
        <v>1</v>
      </c>
      <c r="N1056" s="13"/>
    </row>
    <row r="1057" spans="1:14">
      <c r="A1057" s="22">
        <v>35</v>
      </c>
      <c r="B1057" s="293"/>
      <c r="C1057" s="280">
        <v>1011</v>
      </c>
      <c r="D1057" s="312" t="s">
        <v>206</v>
      </c>
      <c r="E1057" s="282">
        <f t="shared" ref="E1057:E1073" si="251">F1057+G1057+H1057</f>
        <v>0</v>
      </c>
      <c r="F1057" s="152"/>
      <c r="G1057" s="153"/>
      <c r="H1057" s="1422"/>
      <c r="I1057" s="152"/>
      <c r="J1057" s="153"/>
      <c r="K1057" s="1422"/>
      <c r="L1057" s="282">
        <f t="shared" ref="L1057:L1073" si="252">I1057+J1057+K1057</f>
        <v>0</v>
      </c>
      <c r="M1057" s="12" t="str">
        <f t="shared" si="245"/>
        <v/>
      </c>
      <c r="N1057" s="13"/>
    </row>
    <row r="1058" spans="1:14">
      <c r="A1058" s="23">
        <v>40</v>
      </c>
      <c r="B1058" s="293"/>
      <c r="C1058" s="294">
        <v>1012</v>
      </c>
      <c r="D1058" s="295" t="s">
        <v>207</v>
      </c>
      <c r="E1058" s="296">
        <f t="shared" si="251"/>
        <v>0</v>
      </c>
      <c r="F1058" s="158"/>
      <c r="G1058" s="159"/>
      <c r="H1058" s="1427"/>
      <c r="I1058" s="158"/>
      <c r="J1058" s="159"/>
      <c r="K1058" s="1427"/>
      <c r="L1058" s="296">
        <f t="shared" si="252"/>
        <v>0</v>
      </c>
      <c r="M1058" s="12" t="str">
        <f t="shared" si="245"/>
        <v/>
      </c>
      <c r="N1058" s="13"/>
    </row>
    <row r="1059" spans="1:14">
      <c r="A1059" s="23">
        <v>45</v>
      </c>
      <c r="B1059" s="293"/>
      <c r="C1059" s="294">
        <v>1013</v>
      </c>
      <c r="D1059" s="295" t="s">
        <v>208</v>
      </c>
      <c r="E1059" s="296">
        <f t="shared" si="251"/>
        <v>0</v>
      </c>
      <c r="F1059" s="158"/>
      <c r="G1059" s="159"/>
      <c r="H1059" s="1427"/>
      <c r="I1059" s="158"/>
      <c r="J1059" s="159"/>
      <c r="K1059" s="1427"/>
      <c r="L1059" s="296">
        <f t="shared" si="252"/>
        <v>0</v>
      </c>
      <c r="M1059" s="12" t="str">
        <f t="shared" si="245"/>
        <v/>
      </c>
      <c r="N1059" s="13"/>
    </row>
    <row r="1060" spans="1:14">
      <c r="A1060" s="23">
        <v>50</v>
      </c>
      <c r="B1060" s="293"/>
      <c r="C1060" s="294">
        <v>1014</v>
      </c>
      <c r="D1060" s="295" t="s">
        <v>209</v>
      </c>
      <c r="E1060" s="296">
        <f t="shared" si="251"/>
        <v>0</v>
      </c>
      <c r="F1060" s="158"/>
      <c r="G1060" s="159"/>
      <c r="H1060" s="1427"/>
      <c r="I1060" s="158"/>
      <c r="J1060" s="159"/>
      <c r="K1060" s="1427"/>
      <c r="L1060" s="296">
        <f t="shared" si="252"/>
        <v>0</v>
      </c>
      <c r="M1060" s="12" t="str">
        <f t="shared" si="245"/>
        <v/>
      </c>
      <c r="N1060" s="13"/>
    </row>
    <row r="1061" spans="1:14">
      <c r="A1061" s="23">
        <v>55</v>
      </c>
      <c r="B1061" s="293"/>
      <c r="C1061" s="294">
        <v>1015</v>
      </c>
      <c r="D1061" s="295" t="s">
        <v>210</v>
      </c>
      <c r="E1061" s="296">
        <f t="shared" si="251"/>
        <v>258</v>
      </c>
      <c r="F1061" s="158">
        <v>258</v>
      </c>
      <c r="G1061" s="159"/>
      <c r="H1061" s="1427"/>
      <c r="I1061" s="158">
        <v>105</v>
      </c>
      <c r="J1061" s="159"/>
      <c r="K1061" s="1427"/>
      <c r="L1061" s="296">
        <f t="shared" si="252"/>
        <v>105</v>
      </c>
      <c r="M1061" s="12">
        <f t="shared" si="245"/>
        <v>1</v>
      </c>
      <c r="N1061" s="13"/>
    </row>
    <row r="1062" spans="1:14">
      <c r="A1062" s="23">
        <v>60</v>
      </c>
      <c r="B1062" s="293"/>
      <c r="C1062" s="313">
        <v>1016</v>
      </c>
      <c r="D1062" s="314" t="s">
        <v>211</v>
      </c>
      <c r="E1062" s="315">
        <f t="shared" si="251"/>
        <v>0</v>
      </c>
      <c r="F1062" s="164"/>
      <c r="G1062" s="165"/>
      <c r="H1062" s="1423"/>
      <c r="I1062" s="164"/>
      <c r="J1062" s="165"/>
      <c r="K1062" s="1423"/>
      <c r="L1062" s="315">
        <f t="shared" si="252"/>
        <v>0</v>
      </c>
      <c r="M1062" s="12" t="str">
        <f t="shared" si="245"/>
        <v/>
      </c>
      <c r="N1062" s="13"/>
    </row>
    <row r="1063" spans="1:14">
      <c r="A1063" s="22">
        <v>65</v>
      </c>
      <c r="B1063" s="279"/>
      <c r="C1063" s="319">
        <v>1020</v>
      </c>
      <c r="D1063" s="320" t="s">
        <v>212</v>
      </c>
      <c r="E1063" s="321">
        <f t="shared" si="251"/>
        <v>199</v>
      </c>
      <c r="F1063" s="455">
        <v>199</v>
      </c>
      <c r="G1063" s="456"/>
      <c r="H1063" s="1435"/>
      <c r="I1063" s="455">
        <v>199</v>
      </c>
      <c r="J1063" s="456"/>
      <c r="K1063" s="1435"/>
      <c r="L1063" s="321">
        <f t="shared" si="252"/>
        <v>199</v>
      </c>
      <c r="M1063" s="12">
        <f t="shared" si="245"/>
        <v>1</v>
      </c>
      <c r="N1063" s="13"/>
    </row>
    <row r="1064" spans="1:14">
      <c r="A1064" s="23">
        <v>70</v>
      </c>
      <c r="B1064" s="293"/>
      <c r="C1064" s="325">
        <v>1030</v>
      </c>
      <c r="D1064" s="326" t="s">
        <v>213</v>
      </c>
      <c r="E1064" s="327">
        <f t="shared" si="251"/>
        <v>0</v>
      </c>
      <c r="F1064" s="450"/>
      <c r="G1064" s="451"/>
      <c r="H1064" s="1432"/>
      <c r="I1064" s="450"/>
      <c r="J1064" s="451"/>
      <c r="K1064" s="1432"/>
      <c r="L1064" s="327">
        <f t="shared" si="252"/>
        <v>0</v>
      </c>
      <c r="M1064" s="12" t="str">
        <f t="shared" si="245"/>
        <v/>
      </c>
      <c r="N1064" s="13"/>
    </row>
    <row r="1065" spans="1:14">
      <c r="A1065" s="23">
        <v>75</v>
      </c>
      <c r="B1065" s="293"/>
      <c r="C1065" s="319">
        <v>1051</v>
      </c>
      <c r="D1065" s="332" t="s">
        <v>214</v>
      </c>
      <c r="E1065" s="321">
        <f t="shared" si="251"/>
        <v>0</v>
      </c>
      <c r="F1065" s="455"/>
      <c r="G1065" s="456"/>
      <c r="H1065" s="1435"/>
      <c r="I1065" s="455"/>
      <c r="J1065" s="456"/>
      <c r="K1065" s="1435"/>
      <c r="L1065" s="321">
        <f t="shared" si="252"/>
        <v>0</v>
      </c>
      <c r="M1065" s="12" t="str">
        <f t="shared" si="245"/>
        <v/>
      </c>
      <c r="N1065" s="13"/>
    </row>
    <row r="1066" spans="1:14">
      <c r="A1066" s="23">
        <v>80</v>
      </c>
      <c r="B1066" s="293"/>
      <c r="C1066" s="294">
        <v>1052</v>
      </c>
      <c r="D1066" s="295" t="s">
        <v>215</v>
      </c>
      <c r="E1066" s="296">
        <f t="shared" si="251"/>
        <v>0</v>
      </c>
      <c r="F1066" s="158"/>
      <c r="G1066" s="159"/>
      <c r="H1066" s="1427"/>
      <c r="I1066" s="158"/>
      <c r="J1066" s="159"/>
      <c r="K1066" s="1427"/>
      <c r="L1066" s="296">
        <f t="shared" si="252"/>
        <v>0</v>
      </c>
      <c r="M1066" s="12" t="str">
        <f t="shared" si="245"/>
        <v/>
      </c>
      <c r="N1066" s="13"/>
    </row>
    <row r="1067" spans="1:14">
      <c r="A1067" s="23">
        <v>80</v>
      </c>
      <c r="B1067" s="293"/>
      <c r="C1067" s="325">
        <v>1053</v>
      </c>
      <c r="D1067" s="326" t="s">
        <v>894</v>
      </c>
      <c r="E1067" s="327">
        <f t="shared" si="251"/>
        <v>0</v>
      </c>
      <c r="F1067" s="450"/>
      <c r="G1067" s="451"/>
      <c r="H1067" s="1432"/>
      <c r="I1067" s="450"/>
      <c r="J1067" s="451"/>
      <c r="K1067" s="1432"/>
      <c r="L1067" s="327">
        <f t="shared" si="252"/>
        <v>0</v>
      </c>
      <c r="M1067" s="12" t="str">
        <f t="shared" si="245"/>
        <v/>
      </c>
      <c r="N1067" s="13"/>
    </row>
    <row r="1068" spans="1:14">
      <c r="A1068" s="23">
        <v>85</v>
      </c>
      <c r="B1068" s="293"/>
      <c r="C1068" s="319">
        <v>1062</v>
      </c>
      <c r="D1068" s="320" t="s">
        <v>216</v>
      </c>
      <c r="E1068" s="321">
        <f t="shared" si="251"/>
        <v>0</v>
      </c>
      <c r="F1068" s="455"/>
      <c r="G1068" s="456"/>
      <c r="H1068" s="1435"/>
      <c r="I1068" s="455"/>
      <c r="J1068" s="456"/>
      <c r="K1068" s="1435"/>
      <c r="L1068" s="321">
        <f t="shared" si="252"/>
        <v>0</v>
      </c>
      <c r="M1068" s="12" t="str">
        <f t="shared" si="245"/>
        <v/>
      </c>
      <c r="N1068" s="13"/>
    </row>
    <row r="1069" spans="1:14">
      <c r="A1069" s="23">
        <v>90</v>
      </c>
      <c r="B1069" s="293"/>
      <c r="C1069" s="325">
        <v>1063</v>
      </c>
      <c r="D1069" s="333" t="s">
        <v>820</v>
      </c>
      <c r="E1069" s="327">
        <f t="shared" si="251"/>
        <v>0</v>
      </c>
      <c r="F1069" s="450"/>
      <c r="G1069" s="451"/>
      <c r="H1069" s="1432"/>
      <c r="I1069" s="450"/>
      <c r="J1069" s="451"/>
      <c r="K1069" s="1432"/>
      <c r="L1069" s="327">
        <f t="shared" si="252"/>
        <v>0</v>
      </c>
      <c r="M1069" s="12" t="str">
        <f t="shared" si="245"/>
        <v/>
      </c>
      <c r="N1069" s="13"/>
    </row>
    <row r="1070" spans="1:14">
      <c r="A1070" s="23">
        <v>90</v>
      </c>
      <c r="B1070" s="293"/>
      <c r="C1070" s="334">
        <v>1069</v>
      </c>
      <c r="D1070" s="335" t="s">
        <v>217</v>
      </c>
      <c r="E1070" s="336">
        <f t="shared" si="251"/>
        <v>0</v>
      </c>
      <c r="F1070" s="602"/>
      <c r="G1070" s="603"/>
      <c r="H1070" s="1434"/>
      <c r="I1070" s="602"/>
      <c r="J1070" s="603"/>
      <c r="K1070" s="1434"/>
      <c r="L1070" s="336">
        <f t="shared" si="252"/>
        <v>0</v>
      </c>
      <c r="M1070" s="12" t="str">
        <f t="shared" si="245"/>
        <v/>
      </c>
      <c r="N1070" s="13"/>
    </row>
    <row r="1071" spans="1:14">
      <c r="A1071" s="22">
        <v>115</v>
      </c>
      <c r="B1071" s="279"/>
      <c r="C1071" s="319">
        <v>1091</v>
      </c>
      <c r="D1071" s="332" t="s">
        <v>931</v>
      </c>
      <c r="E1071" s="321">
        <f t="shared" si="251"/>
        <v>0</v>
      </c>
      <c r="F1071" s="455"/>
      <c r="G1071" s="456"/>
      <c r="H1071" s="1435"/>
      <c r="I1071" s="455"/>
      <c r="J1071" s="456"/>
      <c r="K1071" s="1435"/>
      <c r="L1071" s="321">
        <f t="shared" si="252"/>
        <v>0</v>
      </c>
      <c r="M1071" s="12" t="str">
        <f t="shared" si="245"/>
        <v/>
      </c>
      <c r="N1071" s="13"/>
    </row>
    <row r="1072" spans="1:14">
      <c r="A1072" s="22">
        <v>125</v>
      </c>
      <c r="B1072" s="293"/>
      <c r="C1072" s="294">
        <v>1092</v>
      </c>
      <c r="D1072" s="295" t="s">
        <v>312</v>
      </c>
      <c r="E1072" s="296">
        <f t="shared" si="251"/>
        <v>0</v>
      </c>
      <c r="F1072" s="158"/>
      <c r="G1072" s="159"/>
      <c r="H1072" s="1427"/>
      <c r="I1072" s="158"/>
      <c r="J1072" s="159"/>
      <c r="K1072" s="1427"/>
      <c r="L1072" s="296">
        <f t="shared" si="252"/>
        <v>0</v>
      </c>
      <c r="M1072" s="12" t="str">
        <f t="shared" si="245"/>
        <v/>
      </c>
      <c r="N1072" s="13"/>
    </row>
    <row r="1073" spans="1:14">
      <c r="A1073" s="23">
        <v>130</v>
      </c>
      <c r="B1073" s="293"/>
      <c r="C1073" s="286">
        <v>1098</v>
      </c>
      <c r="D1073" s="340" t="s">
        <v>218</v>
      </c>
      <c r="E1073" s="288">
        <f t="shared" si="251"/>
        <v>0</v>
      </c>
      <c r="F1073" s="173"/>
      <c r="G1073" s="174"/>
      <c r="H1073" s="1428"/>
      <c r="I1073" s="173"/>
      <c r="J1073" s="174"/>
      <c r="K1073" s="1428"/>
      <c r="L1073" s="288">
        <f t="shared" si="252"/>
        <v>0</v>
      </c>
      <c r="M1073" s="12" t="str">
        <f t="shared" si="245"/>
        <v/>
      </c>
      <c r="N1073" s="13"/>
    </row>
    <row r="1074" spans="1:14">
      <c r="A1074" s="23">
        <v>135</v>
      </c>
      <c r="B1074" s="273">
        <v>1900</v>
      </c>
      <c r="C1074" s="1784" t="s">
        <v>279</v>
      </c>
      <c r="D1074" s="1785"/>
      <c r="E1074" s="311">
        <f t="shared" ref="E1074:L1074" si="253">SUM(E1075:E1077)</f>
        <v>0</v>
      </c>
      <c r="F1074" s="275">
        <f t="shared" si="253"/>
        <v>0</v>
      </c>
      <c r="G1074" s="276">
        <f t="shared" si="253"/>
        <v>0</v>
      </c>
      <c r="H1074" s="277">
        <f>SUM(H1075:H1077)</f>
        <v>0</v>
      </c>
      <c r="I1074" s="275">
        <f t="shared" si="253"/>
        <v>0</v>
      </c>
      <c r="J1074" s="276">
        <f t="shared" si="253"/>
        <v>0</v>
      </c>
      <c r="K1074" s="277">
        <f t="shared" si="253"/>
        <v>0</v>
      </c>
      <c r="L1074" s="311">
        <f t="shared" si="253"/>
        <v>0</v>
      </c>
      <c r="M1074" s="12" t="str">
        <f t="shared" si="245"/>
        <v/>
      </c>
      <c r="N1074" s="13"/>
    </row>
    <row r="1075" spans="1:14">
      <c r="A1075" s="23">
        <v>140</v>
      </c>
      <c r="B1075" s="293"/>
      <c r="C1075" s="280">
        <v>1901</v>
      </c>
      <c r="D1075" s="341" t="s">
        <v>932</v>
      </c>
      <c r="E1075" s="282">
        <f>F1075+G1075+H1075</f>
        <v>0</v>
      </c>
      <c r="F1075" s="152"/>
      <c r="G1075" s="153"/>
      <c r="H1075" s="1422"/>
      <c r="I1075" s="152"/>
      <c r="J1075" s="153"/>
      <c r="K1075" s="1422"/>
      <c r="L1075" s="282">
        <f>I1075+J1075+K1075</f>
        <v>0</v>
      </c>
      <c r="M1075" s="12" t="str">
        <f t="shared" si="245"/>
        <v/>
      </c>
      <c r="N1075" s="13"/>
    </row>
    <row r="1076" spans="1:14">
      <c r="A1076" s="23">
        <v>145</v>
      </c>
      <c r="B1076" s="342"/>
      <c r="C1076" s="294">
        <v>1981</v>
      </c>
      <c r="D1076" s="343" t="s">
        <v>933</v>
      </c>
      <c r="E1076" s="296">
        <f>F1076+G1076+H1076</f>
        <v>0</v>
      </c>
      <c r="F1076" s="158"/>
      <c r="G1076" s="159"/>
      <c r="H1076" s="1427"/>
      <c r="I1076" s="158"/>
      <c r="J1076" s="159"/>
      <c r="K1076" s="1427"/>
      <c r="L1076" s="296">
        <f>I1076+J1076+K1076</f>
        <v>0</v>
      </c>
      <c r="M1076" s="12" t="str">
        <f t="shared" si="245"/>
        <v/>
      </c>
      <c r="N1076" s="13"/>
    </row>
    <row r="1077" spans="1:14">
      <c r="A1077" s="23">
        <v>150</v>
      </c>
      <c r="B1077" s="293"/>
      <c r="C1077" s="286">
        <v>1991</v>
      </c>
      <c r="D1077" s="344" t="s">
        <v>934</v>
      </c>
      <c r="E1077" s="288">
        <f>F1077+G1077+H1077</f>
        <v>0</v>
      </c>
      <c r="F1077" s="173"/>
      <c r="G1077" s="174"/>
      <c r="H1077" s="1428"/>
      <c r="I1077" s="173"/>
      <c r="J1077" s="174"/>
      <c r="K1077" s="1428"/>
      <c r="L1077" s="288">
        <f>I1077+J1077+K1077</f>
        <v>0</v>
      </c>
      <c r="M1077" s="12" t="str">
        <f t="shared" si="245"/>
        <v/>
      </c>
      <c r="N1077" s="13"/>
    </row>
    <row r="1078" spans="1:14">
      <c r="A1078" s="23">
        <v>155</v>
      </c>
      <c r="B1078" s="273">
        <v>2100</v>
      </c>
      <c r="C1078" s="1784" t="s">
        <v>741</v>
      </c>
      <c r="D1078" s="1785"/>
      <c r="E1078" s="311">
        <f t="shared" ref="E1078:L1078" si="254">SUM(E1079:E1083)</f>
        <v>0</v>
      </c>
      <c r="F1078" s="275">
        <f t="shared" si="254"/>
        <v>0</v>
      </c>
      <c r="G1078" s="276">
        <f t="shared" si="254"/>
        <v>0</v>
      </c>
      <c r="H1078" s="277">
        <f>SUM(H1079:H1083)</f>
        <v>0</v>
      </c>
      <c r="I1078" s="275">
        <f t="shared" si="254"/>
        <v>0</v>
      </c>
      <c r="J1078" s="276">
        <f t="shared" si="254"/>
        <v>0</v>
      </c>
      <c r="K1078" s="277">
        <f t="shared" si="254"/>
        <v>0</v>
      </c>
      <c r="L1078" s="311">
        <f t="shared" si="254"/>
        <v>0</v>
      </c>
      <c r="M1078" s="12" t="str">
        <f t="shared" si="245"/>
        <v/>
      </c>
      <c r="N1078" s="13"/>
    </row>
    <row r="1079" spans="1:14">
      <c r="A1079" s="23">
        <v>160</v>
      </c>
      <c r="B1079" s="293"/>
      <c r="C1079" s="280">
        <v>2110</v>
      </c>
      <c r="D1079" s="345" t="s">
        <v>219</v>
      </c>
      <c r="E1079" s="282">
        <f>F1079+G1079+H1079</f>
        <v>0</v>
      </c>
      <c r="F1079" s="152"/>
      <c r="G1079" s="153"/>
      <c r="H1079" s="1422"/>
      <c r="I1079" s="152"/>
      <c r="J1079" s="153"/>
      <c r="K1079" s="1422"/>
      <c r="L1079" s="282">
        <f>I1079+J1079+K1079</f>
        <v>0</v>
      </c>
      <c r="M1079" s="12" t="str">
        <f t="shared" si="245"/>
        <v/>
      </c>
      <c r="N1079" s="13"/>
    </row>
    <row r="1080" spans="1:14">
      <c r="A1080" s="23">
        <v>165</v>
      </c>
      <c r="B1080" s="342"/>
      <c r="C1080" s="294">
        <v>2120</v>
      </c>
      <c r="D1080" s="301" t="s">
        <v>220</v>
      </c>
      <c r="E1080" s="296">
        <f>F1080+G1080+H1080</f>
        <v>0</v>
      </c>
      <c r="F1080" s="158"/>
      <c r="G1080" s="159"/>
      <c r="H1080" s="1427"/>
      <c r="I1080" s="158"/>
      <c r="J1080" s="159"/>
      <c r="K1080" s="1427"/>
      <c r="L1080" s="296">
        <f>I1080+J1080+K1080</f>
        <v>0</v>
      </c>
      <c r="M1080" s="12" t="str">
        <f t="shared" si="245"/>
        <v/>
      </c>
      <c r="N1080" s="13"/>
    </row>
    <row r="1081" spans="1:14">
      <c r="A1081" s="23">
        <v>175</v>
      </c>
      <c r="B1081" s="342"/>
      <c r="C1081" s="294">
        <v>2125</v>
      </c>
      <c r="D1081" s="301" t="s">
        <v>221</v>
      </c>
      <c r="E1081" s="296">
        <f>F1081+G1081+H1081</f>
        <v>0</v>
      </c>
      <c r="F1081" s="490">
        <v>0</v>
      </c>
      <c r="G1081" s="491">
        <v>0</v>
      </c>
      <c r="H1081" s="160">
        <v>0</v>
      </c>
      <c r="I1081" s="490">
        <v>0</v>
      </c>
      <c r="J1081" s="491">
        <v>0</v>
      </c>
      <c r="K1081" s="160">
        <v>0</v>
      </c>
      <c r="L1081" s="296">
        <f>I1081+J1081+K1081</f>
        <v>0</v>
      </c>
      <c r="M1081" s="12" t="str">
        <f t="shared" si="245"/>
        <v/>
      </c>
      <c r="N1081" s="13"/>
    </row>
    <row r="1082" spans="1:14">
      <c r="A1082" s="23">
        <v>180</v>
      </c>
      <c r="B1082" s="292"/>
      <c r="C1082" s="294">
        <v>2140</v>
      </c>
      <c r="D1082" s="301" t="s">
        <v>222</v>
      </c>
      <c r="E1082" s="296">
        <f>F1082+G1082+H1082</f>
        <v>0</v>
      </c>
      <c r="F1082" s="490">
        <v>0</v>
      </c>
      <c r="G1082" s="491">
        <v>0</v>
      </c>
      <c r="H1082" s="160">
        <v>0</v>
      </c>
      <c r="I1082" s="490">
        <v>0</v>
      </c>
      <c r="J1082" s="491">
        <v>0</v>
      </c>
      <c r="K1082" s="160">
        <v>0</v>
      </c>
      <c r="L1082" s="296">
        <f>I1082+J1082+K1082</f>
        <v>0</v>
      </c>
      <c r="M1082" s="12" t="str">
        <f t="shared" si="245"/>
        <v/>
      </c>
      <c r="N1082" s="13"/>
    </row>
    <row r="1083" spans="1:14">
      <c r="A1083" s="23">
        <v>185</v>
      </c>
      <c r="B1083" s="293"/>
      <c r="C1083" s="286">
        <v>2190</v>
      </c>
      <c r="D1083" s="346" t="s">
        <v>223</v>
      </c>
      <c r="E1083" s="288">
        <f>F1083+G1083+H1083</f>
        <v>0</v>
      </c>
      <c r="F1083" s="173"/>
      <c r="G1083" s="174"/>
      <c r="H1083" s="1428"/>
      <c r="I1083" s="173"/>
      <c r="J1083" s="174"/>
      <c r="K1083" s="1428"/>
      <c r="L1083" s="288">
        <f>I1083+J1083+K1083</f>
        <v>0</v>
      </c>
      <c r="M1083" s="12" t="str">
        <f t="shared" si="245"/>
        <v/>
      </c>
      <c r="N1083" s="13"/>
    </row>
    <row r="1084" spans="1:14">
      <c r="A1084" s="23">
        <v>190</v>
      </c>
      <c r="B1084" s="273">
        <v>2200</v>
      </c>
      <c r="C1084" s="1784" t="s">
        <v>224</v>
      </c>
      <c r="D1084" s="1785"/>
      <c r="E1084" s="311">
        <f t="shared" ref="E1084:L1084" si="255">SUM(E1085:E1086)</f>
        <v>0</v>
      </c>
      <c r="F1084" s="275">
        <f t="shared" si="255"/>
        <v>0</v>
      </c>
      <c r="G1084" s="276">
        <f t="shared" si="255"/>
        <v>0</v>
      </c>
      <c r="H1084" s="277">
        <f>SUM(H1085:H1086)</f>
        <v>0</v>
      </c>
      <c r="I1084" s="275">
        <f t="shared" si="255"/>
        <v>0</v>
      </c>
      <c r="J1084" s="276">
        <f t="shared" si="255"/>
        <v>0</v>
      </c>
      <c r="K1084" s="277">
        <f t="shared" si="255"/>
        <v>0</v>
      </c>
      <c r="L1084" s="311">
        <f t="shared" si="255"/>
        <v>0</v>
      </c>
      <c r="M1084" s="12" t="str">
        <f t="shared" si="245"/>
        <v/>
      </c>
      <c r="N1084" s="13"/>
    </row>
    <row r="1085" spans="1:14">
      <c r="A1085" s="23">
        <v>200</v>
      </c>
      <c r="B1085" s="293"/>
      <c r="C1085" s="280">
        <v>2221</v>
      </c>
      <c r="D1085" s="281" t="s">
        <v>313</v>
      </c>
      <c r="E1085" s="282">
        <f t="shared" ref="E1085:E1090" si="256">F1085+G1085+H1085</f>
        <v>0</v>
      </c>
      <c r="F1085" s="152"/>
      <c r="G1085" s="153"/>
      <c r="H1085" s="1422"/>
      <c r="I1085" s="152"/>
      <c r="J1085" s="153"/>
      <c r="K1085" s="1422"/>
      <c r="L1085" s="282">
        <f t="shared" ref="L1085:L1090" si="257">I1085+J1085+K1085</f>
        <v>0</v>
      </c>
      <c r="M1085" s="12" t="str">
        <f t="shared" si="245"/>
        <v/>
      </c>
      <c r="N1085" s="13"/>
    </row>
    <row r="1086" spans="1:14">
      <c r="A1086" s="23">
        <v>200</v>
      </c>
      <c r="B1086" s="293"/>
      <c r="C1086" s="286">
        <v>2224</v>
      </c>
      <c r="D1086" s="287" t="s">
        <v>225</v>
      </c>
      <c r="E1086" s="288">
        <f t="shared" si="256"/>
        <v>0</v>
      </c>
      <c r="F1086" s="173"/>
      <c r="G1086" s="174"/>
      <c r="H1086" s="1428"/>
      <c r="I1086" s="173"/>
      <c r="J1086" s="174"/>
      <c r="K1086" s="1428"/>
      <c r="L1086" s="288">
        <f t="shared" si="257"/>
        <v>0</v>
      </c>
      <c r="M1086" s="12" t="str">
        <f t="shared" si="245"/>
        <v/>
      </c>
      <c r="N1086" s="13"/>
    </row>
    <row r="1087" spans="1:14">
      <c r="A1087" s="23">
        <v>205</v>
      </c>
      <c r="B1087" s="273">
        <v>2500</v>
      </c>
      <c r="C1087" s="1784" t="s">
        <v>226</v>
      </c>
      <c r="D1087" s="1785"/>
      <c r="E1087" s="311">
        <f t="shared" si="256"/>
        <v>0</v>
      </c>
      <c r="F1087" s="1429"/>
      <c r="G1087" s="1430"/>
      <c r="H1087" s="1431"/>
      <c r="I1087" s="1429"/>
      <c r="J1087" s="1430"/>
      <c r="K1087" s="1431"/>
      <c r="L1087" s="311">
        <f t="shared" si="257"/>
        <v>0</v>
      </c>
      <c r="M1087" s="12" t="str">
        <f t="shared" si="245"/>
        <v/>
      </c>
      <c r="N1087" s="13"/>
    </row>
    <row r="1088" spans="1:14">
      <c r="A1088" s="23">
        <v>210</v>
      </c>
      <c r="B1088" s="273">
        <v>2600</v>
      </c>
      <c r="C1088" s="1790" t="s">
        <v>227</v>
      </c>
      <c r="D1088" s="1791"/>
      <c r="E1088" s="311">
        <f t="shared" si="256"/>
        <v>0</v>
      </c>
      <c r="F1088" s="1429"/>
      <c r="G1088" s="1430"/>
      <c r="H1088" s="1431"/>
      <c r="I1088" s="1429"/>
      <c r="J1088" s="1430"/>
      <c r="K1088" s="1431"/>
      <c r="L1088" s="311">
        <f t="shared" si="257"/>
        <v>0</v>
      </c>
      <c r="M1088" s="12" t="str">
        <f t="shared" si="245"/>
        <v/>
      </c>
      <c r="N1088" s="13"/>
    </row>
    <row r="1089" spans="1:14">
      <c r="A1089" s="23">
        <v>215</v>
      </c>
      <c r="B1089" s="273">
        <v>2700</v>
      </c>
      <c r="C1089" s="1790" t="s">
        <v>228</v>
      </c>
      <c r="D1089" s="1791"/>
      <c r="E1089" s="311">
        <f t="shared" si="256"/>
        <v>0</v>
      </c>
      <c r="F1089" s="1429"/>
      <c r="G1089" s="1430"/>
      <c r="H1089" s="1431"/>
      <c r="I1089" s="1429"/>
      <c r="J1089" s="1430"/>
      <c r="K1089" s="1431"/>
      <c r="L1089" s="311">
        <f t="shared" si="257"/>
        <v>0</v>
      </c>
      <c r="M1089" s="12" t="str">
        <f t="shared" si="245"/>
        <v/>
      </c>
      <c r="N1089" s="13"/>
    </row>
    <row r="1090" spans="1:14" ht="36" customHeight="1">
      <c r="A1090" s="22">
        <v>220</v>
      </c>
      <c r="B1090" s="273">
        <v>2800</v>
      </c>
      <c r="C1090" s="1790" t="s">
        <v>1690</v>
      </c>
      <c r="D1090" s="1791"/>
      <c r="E1090" s="311">
        <f t="shared" si="256"/>
        <v>0</v>
      </c>
      <c r="F1090" s="1429"/>
      <c r="G1090" s="1430"/>
      <c r="H1090" s="1431"/>
      <c r="I1090" s="1429"/>
      <c r="J1090" s="1430"/>
      <c r="K1090" s="1431"/>
      <c r="L1090" s="311">
        <f t="shared" si="257"/>
        <v>0</v>
      </c>
      <c r="M1090" s="12" t="str">
        <f t="shared" si="245"/>
        <v/>
      </c>
      <c r="N1090" s="13"/>
    </row>
    <row r="1091" spans="1:14">
      <c r="A1091" s="23">
        <v>225</v>
      </c>
      <c r="B1091" s="273">
        <v>2900</v>
      </c>
      <c r="C1091" s="1784" t="s">
        <v>229</v>
      </c>
      <c r="D1091" s="1785"/>
      <c r="E1091" s="311">
        <f>SUM(E1092:E1099)</f>
        <v>0</v>
      </c>
      <c r="F1091" s="275">
        <f>SUM(F1092:F1099)</f>
        <v>0</v>
      </c>
      <c r="G1091" s="275">
        <f t="shared" ref="G1091:L1091" si="258">SUM(G1092:G1099)</f>
        <v>0</v>
      </c>
      <c r="H1091" s="275">
        <f t="shared" si="258"/>
        <v>0</v>
      </c>
      <c r="I1091" s="275">
        <f t="shared" si="258"/>
        <v>0</v>
      </c>
      <c r="J1091" s="275">
        <f t="shared" si="258"/>
        <v>0</v>
      </c>
      <c r="K1091" s="275">
        <f t="shared" si="258"/>
        <v>0</v>
      </c>
      <c r="L1091" s="275">
        <f t="shared" si="258"/>
        <v>0</v>
      </c>
      <c r="M1091" s="12" t="str">
        <f t="shared" si="245"/>
        <v/>
      </c>
      <c r="N1091" s="13"/>
    </row>
    <row r="1092" spans="1:14">
      <c r="A1092" s="23">
        <v>230</v>
      </c>
      <c r="B1092" s="347"/>
      <c r="C1092" s="280">
        <v>2910</v>
      </c>
      <c r="D1092" s="348" t="s">
        <v>2024</v>
      </c>
      <c r="E1092" s="282">
        <f>F1092+G1092+H1092</f>
        <v>0</v>
      </c>
      <c r="F1092" s="152"/>
      <c r="G1092" s="153"/>
      <c r="H1092" s="1422"/>
      <c r="I1092" s="152"/>
      <c r="J1092" s="153"/>
      <c r="K1092" s="1422"/>
      <c r="L1092" s="282">
        <f>I1092+J1092+K1092</f>
        <v>0</v>
      </c>
      <c r="M1092" s="12" t="str">
        <f t="shared" si="245"/>
        <v/>
      </c>
      <c r="N1092" s="13"/>
    </row>
    <row r="1093" spans="1:14">
      <c r="A1093" s="23">
        <v>245</v>
      </c>
      <c r="B1093" s="347"/>
      <c r="C1093" s="280">
        <v>2920</v>
      </c>
      <c r="D1093" s="348" t="s">
        <v>230</v>
      </c>
      <c r="E1093" s="282">
        <f t="shared" ref="E1093:E1099" si="259">F1093+G1093+H1093</f>
        <v>0</v>
      </c>
      <c r="F1093" s="152"/>
      <c r="G1093" s="153"/>
      <c r="H1093" s="1422"/>
      <c r="I1093" s="152"/>
      <c r="J1093" s="153"/>
      <c r="K1093" s="1422"/>
      <c r="L1093" s="282">
        <f t="shared" ref="L1093:L1099" si="260">I1093+J1093+K1093</f>
        <v>0</v>
      </c>
      <c r="M1093" s="12" t="str">
        <f t="shared" si="245"/>
        <v/>
      </c>
      <c r="N1093" s="13"/>
    </row>
    <row r="1094" spans="1:14" ht="31.5">
      <c r="A1094" s="22">
        <v>220</v>
      </c>
      <c r="B1094" s="347"/>
      <c r="C1094" s="325">
        <v>2969</v>
      </c>
      <c r="D1094" s="349" t="s">
        <v>231</v>
      </c>
      <c r="E1094" s="327">
        <f t="shared" si="259"/>
        <v>0</v>
      </c>
      <c r="F1094" s="450"/>
      <c r="G1094" s="451"/>
      <c r="H1094" s="1432"/>
      <c r="I1094" s="450"/>
      <c r="J1094" s="451"/>
      <c r="K1094" s="1432"/>
      <c r="L1094" s="327">
        <f t="shared" si="260"/>
        <v>0</v>
      </c>
      <c r="M1094" s="12" t="str">
        <f t="shared" si="245"/>
        <v/>
      </c>
      <c r="N1094" s="13"/>
    </row>
    <row r="1095" spans="1:14" ht="31.5">
      <c r="A1095" s="23">
        <v>225</v>
      </c>
      <c r="B1095" s="347"/>
      <c r="C1095" s="350">
        <v>2970</v>
      </c>
      <c r="D1095" s="351" t="s">
        <v>232</v>
      </c>
      <c r="E1095" s="352">
        <f t="shared" si="259"/>
        <v>0</v>
      </c>
      <c r="F1095" s="638"/>
      <c r="G1095" s="639"/>
      <c r="H1095" s="1433"/>
      <c r="I1095" s="638"/>
      <c r="J1095" s="639"/>
      <c r="K1095" s="1433"/>
      <c r="L1095" s="352">
        <f t="shared" si="260"/>
        <v>0</v>
      </c>
      <c r="M1095" s="12" t="str">
        <f t="shared" si="245"/>
        <v/>
      </c>
      <c r="N1095" s="13"/>
    </row>
    <row r="1096" spans="1:14">
      <c r="A1096" s="23">
        <v>230</v>
      </c>
      <c r="B1096" s="347"/>
      <c r="C1096" s="334">
        <v>2989</v>
      </c>
      <c r="D1096" s="356" t="s">
        <v>233</v>
      </c>
      <c r="E1096" s="336">
        <f t="shared" si="259"/>
        <v>0</v>
      </c>
      <c r="F1096" s="602"/>
      <c r="G1096" s="603"/>
      <c r="H1096" s="1434"/>
      <c r="I1096" s="602"/>
      <c r="J1096" s="603"/>
      <c r="K1096" s="1434"/>
      <c r="L1096" s="336">
        <f t="shared" si="260"/>
        <v>0</v>
      </c>
      <c r="M1096" s="12" t="str">
        <f t="shared" si="245"/>
        <v/>
      </c>
      <c r="N1096" s="13"/>
    </row>
    <row r="1097" spans="1:14">
      <c r="A1097" s="23">
        <v>235</v>
      </c>
      <c r="B1097" s="293"/>
      <c r="C1097" s="319">
        <v>2990</v>
      </c>
      <c r="D1097" s="357" t="s">
        <v>2056</v>
      </c>
      <c r="E1097" s="321">
        <f>F1097+G1097+H1097</f>
        <v>0</v>
      </c>
      <c r="F1097" s="455"/>
      <c r="G1097" s="456"/>
      <c r="H1097" s="1435"/>
      <c r="I1097" s="455"/>
      <c r="J1097" s="456"/>
      <c r="K1097" s="1435"/>
      <c r="L1097" s="321">
        <f>I1097+J1097+K1097</f>
        <v>0</v>
      </c>
      <c r="M1097" s="12" t="str">
        <f t="shared" si="245"/>
        <v/>
      </c>
      <c r="N1097" s="13"/>
    </row>
    <row r="1098" spans="1:14">
      <c r="A1098" s="23">
        <v>240</v>
      </c>
      <c r="B1098" s="293"/>
      <c r="C1098" s="319">
        <v>2991</v>
      </c>
      <c r="D1098" s="357" t="s">
        <v>234</v>
      </c>
      <c r="E1098" s="321">
        <f t="shared" si="259"/>
        <v>0</v>
      </c>
      <c r="F1098" s="455"/>
      <c r="G1098" s="456"/>
      <c r="H1098" s="1435"/>
      <c r="I1098" s="455"/>
      <c r="J1098" s="456"/>
      <c r="K1098" s="1435"/>
      <c r="L1098" s="321">
        <f t="shared" si="260"/>
        <v>0</v>
      </c>
      <c r="M1098" s="12" t="str">
        <f t="shared" si="245"/>
        <v/>
      </c>
      <c r="N1098" s="13"/>
    </row>
    <row r="1099" spans="1:14">
      <c r="A1099" s="23">
        <v>245</v>
      </c>
      <c r="B1099" s="293"/>
      <c r="C1099" s="286">
        <v>2992</v>
      </c>
      <c r="D1099" s="358" t="s">
        <v>235</v>
      </c>
      <c r="E1099" s="288">
        <f t="shared" si="259"/>
        <v>0</v>
      </c>
      <c r="F1099" s="173"/>
      <c r="G1099" s="174"/>
      <c r="H1099" s="1428"/>
      <c r="I1099" s="173"/>
      <c r="J1099" s="174"/>
      <c r="K1099" s="1428"/>
      <c r="L1099" s="288">
        <f t="shared" si="260"/>
        <v>0</v>
      </c>
      <c r="M1099" s="12" t="str">
        <f t="shared" si="245"/>
        <v/>
      </c>
      <c r="N1099" s="13"/>
    </row>
    <row r="1100" spans="1:14">
      <c r="A1100" s="22">
        <v>250</v>
      </c>
      <c r="B1100" s="273">
        <v>3300</v>
      </c>
      <c r="C1100" s="359" t="s">
        <v>236</v>
      </c>
      <c r="D1100" s="1670"/>
      <c r="E1100" s="311">
        <f t="shared" ref="E1100:L1100" si="261">SUM(E1101:E1106)</f>
        <v>0</v>
      </c>
      <c r="F1100" s="275">
        <f t="shared" si="261"/>
        <v>0</v>
      </c>
      <c r="G1100" s="276">
        <f t="shared" si="261"/>
        <v>0</v>
      </c>
      <c r="H1100" s="277">
        <f>SUM(H1101:H1106)</f>
        <v>0</v>
      </c>
      <c r="I1100" s="275">
        <f t="shared" si="261"/>
        <v>0</v>
      </c>
      <c r="J1100" s="276">
        <f t="shared" si="261"/>
        <v>0</v>
      </c>
      <c r="K1100" s="277">
        <f t="shared" si="261"/>
        <v>0</v>
      </c>
      <c r="L1100" s="311">
        <f t="shared" si="261"/>
        <v>0</v>
      </c>
      <c r="M1100" s="12" t="str">
        <f t="shared" si="245"/>
        <v/>
      </c>
      <c r="N1100" s="13"/>
    </row>
    <row r="1101" spans="1:14">
      <c r="A1101" s="23">
        <v>255</v>
      </c>
      <c r="B1101" s="292"/>
      <c r="C1101" s="280">
        <v>3301</v>
      </c>
      <c r="D1101" s="360" t="s">
        <v>237</v>
      </c>
      <c r="E1101" s="282">
        <f t="shared" ref="E1101:E1109" si="262">F1101+G1101+H1101</f>
        <v>0</v>
      </c>
      <c r="F1101" s="488">
        <v>0</v>
      </c>
      <c r="G1101" s="489">
        <v>0</v>
      </c>
      <c r="H1101" s="154">
        <v>0</v>
      </c>
      <c r="I1101" s="488">
        <v>0</v>
      </c>
      <c r="J1101" s="489">
        <v>0</v>
      </c>
      <c r="K1101" s="154">
        <v>0</v>
      </c>
      <c r="L1101" s="282">
        <f t="shared" ref="L1101:L1109" si="263">I1101+J1101+K1101</f>
        <v>0</v>
      </c>
      <c r="M1101" s="12" t="str">
        <f t="shared" si="245"/>
        <v/>
      </c>
      <c r="N1101" s="13"/>
    </row>
    <row r="1102" spans="1:14">
      <c r="A1102" s="23">
        <v>265</v>
      </c>
      <c r="B1102" s="292"/>
      <c r="C1102" s="294">
        <v>3302</v>
      </c>
      <c r="D1102" s="361" t="s">
        <v>734</v>
      </c>
      <c r="E1102" s="296">
        <f t="shared" si="262"/>
        <v>0</v>
      </c>
      <c r="F1102" s="490">
        <v>0</v>
      </c>
      <c r="G1102" s="491">
        <v>0</v>
      </c>
      <c r="H1102" s="160">
        <v>0</v>
      </c>
      <c r="I1102" s="490">
        <v>0</v>
      </c>
      <c r="J1102" s="491">
        <v>0</v>
      </c>
      <c r="K1102" s="160">
        <v>0</v>
      </c>
      <c r="L1102" s="296">
        <f t="shared" si="263"/>
        <v>0</v>
      </c>
      <c r="M1102" s="12" t="str">
        <f t="shared" si="245"/>
        <v/>
      </c>
      <c r="N1102" s="13"/>
    </row>
    <row r="1103" spans="1:14">
      <c r="A1103" s="22">
        <v>270</v>
      </c>
      <c r="B1103" s="292"/>
      <c r="C1103" s="294">
        <v>3303</v>
      </c>
      <c r="D1103" s="361" t="s">
        <v>238</v>
      </c>
      <c r="E1103" s="296">
        <f t="shared" si="262"/>
        <v>0</v>
      </c>
      <c r="F1103" s="490">
        <v>0</v>
      </c>
      <c r="G1103" s="491">
        <v>0</v>
      </c>
      <c r="H1103" s="160">
        <v>0</v>
      </c>
      <c r="I1103" s="490">
        <v>0</v>
      </c>
      <c r="J1103" s="491">
        <v>0</v>
      </c>
      <c r="K1103" s="160">
        <v>0</v>
      </c>
      <c r="L1103" s="296">
        <f t="shared" si="263"/>
        <v>0</v>
      </c>
      <c r="M1103" s="12" t="str">
        <f t="shared" si="245"/>
        <v/>
      </c>
      <c r="N1103" s="13"/>
    </row>
    <row r="1104" spans="1:14">
      <c r="A1104" s="22">
        <v>290</v>
      </c>
      <c r="B1104" s="292"/>
      <c r="C1104" s="294">
        <v>3304</v>
      </c>
      <c r="D1104" s="361" t="s">
        <v>239</v>
      </c>
      <c r="E1104" s="296">
        <f t="shared" si="262"/>
        <v>0</v>
      </c>
      <c r="F1104" s="490">
        <v>0</v>
      </c>
      <c r="G1104" s="491">
        <v>0</v>
      </c>
      <c r="H1104" s="160">
        <v>0</v>
      </c>
      <c r="I1104" s="490">
        <v>0</v>
      </c>
      <c r="J1104" s="491">
        <v>0</v>
      </c>
      <c r="K1104" s="160">
        <v>0</v>
      </c>
      <c r="L1104" s="296">
        <f t="shared" si="263"/>
        <v>0</v>
      </c>
      <c r="M1104" s="12" t="str">
        <f t="shared" si="245"/>
        <v/>
      </c>
      <c r="N1104" s="13"/>
    </row>
    <row r="1105" spans="1:14">
      <c r="A1105" s="39">
        <v>320</v>
      </c>
      <c r="B1105" s="292"/>
      <c r="C1105" s="294">
        <v>3305</v>
      </c>
      <c r="D1105" s="361" t="s">
        <v>240</v>
      </c>
      <c r="E1105" s="296">
        <f t="shared" si="262"/>
        <v>0</v>
      </c>
      <c r="F1105" s="490">
        <v>0</v>
      </c>
      <c r="G1105" s="491">
        <v>0</v>
      </c>
      <c r="H1105" s="160">
        <v>0</v>
      </c>
      <c r="I1105" s="490">
        <v>0</v>
      </c>
      <c r="J1105" s="491">
        <v>0</v>
      </c>
      <c r="K1105" s="160">
        <v>0</v>
      </c>
      <c r="L1105" s="296">
        <f t="shared" si="263"/>
        <v>0</v>
      </c>
      <c r="M1105" s="12" t="str">
        <f t="shared" si="245"/>
        <v/>
      </c>
      <c r="N1105" s="13"/>
    </row>
    <row r="1106" spans="1:14" ht="31.5">
      <c r="A1106" s="22">
        <v>330</v>
      </c>
      <c r="B1106" s="292"/>
      <c r="C1106" s="286">
        <v>3306</v>
      </c>
      <c r="D1106" s="362" t="s">
        <v>1687</v>
      </c>
      <c r="E1106" s="288">
        <f t="shared" si="262"/>
        <v>0</v>
      </c>
      <c r="F1106" s="492">
        <v>0</v>
      </c>
      <c r="G1106" s="493">
        <v>0</v>
      </c>
      <c r="H1106" s="175">
        <v>0</v>
      </c>
      <c r="I1106" s="492">
        <v>0</v>
      </c>
      <c r="J1106" s="493">
        <v>0</v>
      </c>
      <c r="K1106" s="175">
        <v>0</v>
      </c>
      <c r="L1106" s="288">
        <f t="shared" si="263"/>
        <v>0</v>
      </c>
      <c r="M1106" s="12" t="str">
        <f t="shared" si="245"/>
        <v/>
      </c>
      <c r="N1106" s="13"/>
    </row>
    <row r="1107" spans="1:14">
      <c r="A1107" s="22">
        <v>350</v>
      </c>
      <c r="B1107" s="273">
        <v>3900</v>
      </c>
      <c r="C1107" s="1784" t="s">
        <v>241</v>
      </c>
      <c r="D1107" s="1785"/>
      <c r="E1107" s="311">
        <f t="shared" si="262"/>
        <v>0</v>
      </c>
      <c r="F1107" s="1478">
        <v>0</v>
      </c>
      <c r="G1107" s="1479">
        <v>0</v>
      </c>
      <c r="H1107" s="1480">
        <v>0</v>
      </c>
      <c r="I1107" s="1478">
        <v>0</v>
      </c>
      <c r="J1107" s="1479">
        <v>0</v>
      </c>
      <c r="K1107" s="1480">
        <v>0</v>
      </c>
      <c r="L1107" s="311">
        <f t="shared" si="263"/>
        <v>0</v>
      </c>
      <c r="M1107" s="12" t="str">
        <f t="shared" ref="M1107:M1153" si="264">(IF($E1107&lt;&gt;0,$M$2,IF($L1107&lt;&gt;0,$M$2,"")))</f>
        <v/>
      </c>
      <c r="N1107" s="13"/>
    </row>
    <row r="1108" spans="1:14">
      <c r="A1108" s="23">
        <v>355</v>
      </c>
      <c r="B1108" s="273">
        <v>4000</v>
      </c>
      <c r="C1108" s="1784" t="s">
        <v>242</v>
      </c>
      <c r="D1108" s="1785"/>
      <c r="E1108" s="311">
        <f t="shared" si="262"/>
        <v>0</v>
      </c>
      <c r="F1108" s="1429"/>
      <c r="G1108" s="1430"/>
      <c r="H1108" s="1431"/>
      <c r="I1108" s="1429"/>
      <c r="J1108" s="1430"/>
      <c r="K1108" s="1431"/>
      <c r="L1108" s="311">
        <f t="shared" si="263"/>
        <v>0</v>
      </c>
      <c r="M1108" s="12" t="str">
        <f t="shared" si="264"/>
        <v/>
      </c>
      <c r="N1108" s="13"/>
    </row>
    <row r="1109" spans="1:14">
      <c r="A1109" s="23">
        <v>355</v>
      </c>
      <c r="B1109" s="273">
        <v>4100</v>
      </c>
      <c r="C1109" s="1784" t="s">
        <v>243</v>
      </c>
      <c r="D1109" s="1785"/>
      <c r="E1109" s="311">
        <f t="shared" si="262"/>
        <v>0</v>
      </c>
      <c r="F1109" s="1429"/>
      <c r="G1109" s="1430"/>
      <c r="H1109" s="1431"/>
      <c r="I1109" s="1429"/>
      <c r="J1109" s="1430"/>
      <c r="K1109" s="1431"/>
      <c r="L1109" s="311">
        <f t="shared" si="263"/>
        <v>0</v>
      </c>
      <c r="M1109" s="12" t="str">
        <f t="shared" si="264"/>
        <v/>
      </c>
      <c r="N1109" s="13"/>
    </row>
    <row r="1110" spans="1:14">
      <c r="A1110" s="23">
        <v>375</v>
      </c>
      <c r="B1110" s="273">
        <v>4200</v>
      </c>
      <c r="C1110" s="1784" t="s">
        <v>244</v>
      </c>
      <c r="D1110" s="1785"/>
      <c r="E1110" s="311">
        <f t="shared" ref="E1110:L1110" si="265">SUM(E1111:E1116)</f>
        <v>0</v>
      </c>
      <c r="F1110" s="275">
        <f t="shared" si="265"/>
        <v>0</v>
      </c>
      <c r="G1110" s="276">
        <f t="shared" si="265"/>
        <v>0</v>
      </c>
      <c r="H1110" s="277">
        <f>SUM(H1111:H1116)</f>
        <v>0</v>
      </c>
      <c r="I1110" s="275">
        <f t="shared" si="265"/>
        <v>0</v>
      </c>
      <c r="J1110" s="276">
        <f t="shared" si="265"/>
        <v>0</v>
      </c>
      <c r="K1110" s="277">
        <f t="shared" si="265"/>
        <v>0</v>
      </c>
      <c r="L1110" s="311">
        <f t="shared" si="265"/>
        <v>0</v>
      </c>
      <c r="M1110" s="12" t="str">
        <f t="shared" si="264"/>
        <v/>
      </c>
      <c r="N1110" s="13"/>
    </row>
    <row r="1111" spans="1:14">
      <c r="A1111" s="23">
        <v>380</v>
      </c>
      <c r="B1111" s="363"/>
      <c r="C1111" s="280">
        <v>4201</v>
      </c>
      <c r="D1111" s="281" t="s">
        <v>245</v>
      </c>
      <c r="E1111" s="282">
        <f t="shared" ref="E1111:E1116" si="266">F1111+G1111+H1111</f>
        <v>0</v>
      </c>
      <c r="F1111" s="152"/>
      <c r="G1111" s="153"/>
      <c r="H1111" s="1422"/>
      <c r="I1111" s="152"/>
      <c r="J1111" s="153"/>
      <c r="K1111" s="1422"/>
      <c r="L1111" s="282">
        <f t="shared" ref="L1111:L1116" si="267">I1111+J1111+K1111</f>
        <v>0</v>
      </c>
      <c r="M1111" s="12" t="str">
        <f t="shared" si="264"/>
        <v/>
      </c>
      <c r="N1111" s="13"/>
    </row>
    <row r="1112" spans="1:14">
      <c r="A1112" s="23">
        <v>385</v>
      </c>
      <c r="B1112" s="363"/>
      <c r="C1112" s="294">
        <v>4202</v>
      </c>
      <c r="D1112" s="364" t="s">
        <v>246</v>
      </c>
      <c r="E1112" s="296">
        <f t="shared" si="266"/>
        <v>0</v>
      </c>
      <c r="F1112" s="158"/>
      <c r="G1112" s="159"/>
      <c r="H1112" s="1427"/>
      <c r="I1112" s="158"/>
      <c r="J1112" s="159"/>
      <c r="K1112" s="1427"/>
      <c r="L1112" s="296">
        <f t="shared" si="267"/>
        <v>0</v>
      </c>
      <c r="M1112" s="12" t="str">
        <f t="shared" si="264"/>
        <v/>
      </c>
      <c r="N1112" s="13"/>
    </row>
    <row r="1113" spans="1:14">
      <c r="A1113" s="23">
        <v>390</v>
      </c>
      <c r="B1113" s="363"/>
      <c r="C1113" s="294">
        <v>4214</v>
      </c>
      <c r="D1113" s="364" t="s">
        <v>247</v>
      </c>
      <c r="E1113" s="296">
        <f t="shared" si="266"/>
        <v>0</v>
      </c>
      <c r="F1113" s="158"/>
      <c r="G1113" s="159"/>
      <c r="H1113" s="1427"/>
      <c r="I1113" s="158"/>
      <c r="J1113" s="159"/>
      <c r="K1113" s="1427"/>
      <c r="L1113" s="296">
        <f t="shared" si="267"/>
        <v>0</v>
      </c>
      <c r="M1113" s="12" t="str">
        <f t="shared" si="264"/>
        <v/>
      </c>
      <c r="N1113" s="13"/>
    </row>
    <row r="1114" spans="1:14">
      <c r="A1114" s="23">
        <v>390</v>
      </c>
      <c r="B1114" s="363"/>
      <c r="C1114" s="294">
        <v>4217</v>
      </c>
      <c r="D1114" s="364" t="s">
        <v>248</v>
      </c>
      <c r="E1114" s="296">
        <f t="shared" si="266"/>
        <v>0</v>
      </c>
      <c r="F1114" s="158"/>
      <c r="G1114" s="159"/>
      <c r="H1114" s="1427"/>
      <c r="I1114" s="158"/>
      <c r="J1114" s="159"/>
      <c r="K1114" s="1427"/>
      <c r="L1114" s="296">
        <f t="shared" si="267"/>
        <v>0</v>
      </c>
      <c r="M1114" s="12" t="str">
        <f t="shared" si="264"/>
        <v/>
      </c>
      <c r="N1114" s="13"/>
    </row>
    <row r="1115" spans="1:14">
      <c r="A1115" s="23">
        <v>395</v>
      </c>
      <c r="B1115" s="363"/>
      <c r="C1115" s="294">
        <v>4218</v>
      </c>
      <c r="D1115" s="295" t="s">
        <v>249</v>
      </c>
      <c r="E1115" s="296">
        <f t="shared" si="266"/>
        <v>0</v>
      </c>
      <c r="F1115" s="158"/>
      <c r="G1115" s="159"/>
      <c r="H1115" s="1427"/>
      <c r="I1115" s="158"/>
      <c r="J1115" s="159"/>
      <c r="K1115" s="1427"/>
      <c r="L1115" s="296">
        <f t="shared" si="267"/>
        <v>0</v>
      </c>
      <c r="M1115" s="12" t="str">
        <f t="shared" si="264"/>
        <v/>
      </c>
      <c r="N1115" s="13"/>
    </row>
    <row r="1116" spans="1:14">
      <c r="A1116" s="18">
        <v>397</v>
      </c>
      <c r="B1116" s="363"/>
      <c r="C1116" s="286">
        <v>4219</v>
      </c>
      <c r="D1116" s="344" t="s">
        <v>250</v>
      </c>
      <c r="E1116" s="288">
        <f t="shared" si="266"/>
        <v>0</v>
      </c>
      <c r="F1116" s="173"/>
      <c r="G1116" s="174"/>
      <c r="H1116" s="1428"/>
      <c r="I1116" s="173"/>
      <c r="J1116" s="174"/>
      <c r="K1116" s="1428"/>
      <c r="L1116" s="288">
        <f t="shared" si="267"/>
        <v>0</v>
      </c>
      <c r="M1116" s="12" t="str">
        <f t="shared" si="264"/>
        <v/>
      </c>
      <c r="N1116" s="13"/>
    </row>
    <row r="1117" spans="1:14">
      <c r="A1117" s="14">
        <v>398</v>
      </c>
      <c r="B1117" s="273">
        <v>4300</v>
      </c>
      <c r="C1117" s="1784" t="s">
        <v>1691</v>
      </c>
      <c r="D1117" s="1785"/>
      <c r="E1117" s="311">
        <f t="shared" ref="E1117:L1117" si="268">SUM(E1118:E1120)</f>
        <v>0</v>
      </c>
      <c r="F1117" s="275">
        <f t="shared" si="268"/>
        <v>0</v>
      </c>
      <c r="G1117" s="276">
        <f t="shared" si="268"/>
        <v>0</v>
      </c>
      <c r="H1117" s="277">
        <f>SUM(H1118:H1120)</f>
        <v>0</v>
      </c>
      <c r="I1117" s="275">
        <f t="shared" si="268"/>
        <v>0</v>
      </c>
      <c r="J1117" s="276">
        <f t="shared" si="268"/>
        <v>0</v>
      </c>
      <c r="K1117" s="277">
        <f t="shared" si="268"/>
        <v>0</v>
      </c>
      <c r="L1117" s="311">
        <f t="shared" si="268"/>
        <v>0</v>
      </c>
      <c r="M1117" s="12" t="str">
        <f t="shared" si="264"/>
        <v/>
      </c>
      <c r="N1117" s="13"/>
    </row>
    <row r="1118" spans="1:14">
      <c r="A1118" s="14">
        <v>399</v>
      </c>
      <c r="B1118" s="363"/>
      <c r="C1118" s="280">
        <v>4301</v>
      </c>
      <c r="D1118" s="312" t="s">
        <v>251</v>
      </c>
      <c r="E1118" s="282">
        <f t="shared" ref="E1118:E1123" si="269">F1118+G1118+H1118</f>
        <v>0</v>
      </c>
      <c r="F1118" s="152"/>
      <c r="G1118" s="153"/>
      <c r="H1118" s="1422"/>
      <c r="I1118" s="152"/>
      <c r="J1118" s="153"/>
      <c r="K1118" s="1422"/>
      <c r="L1118" s="282">
        <f t="shared" ref="L1118:L1123" si="270">I1118+J1118+K1118</f>
        <v>0</v>
      </c>
      <c r="M1118" s="12" t="str">
        <f t="shared" si="264"/>
        <v/>
      </c>
      <c r="N1118" s="13"/>
    </row>
    <row r="1119" spans="1:14">
      <c r="A1119" s="14">
        <v>400</v>
      </c>
      <c r="B1119" s="363"/>
      <c r="C1119" s="294">
        <v>4302</v>
      </c>
      <c r="D1119" s="364" t="s">
        <v>252</v>
      </c>
      <c r="E1119" s="296">
        <f t="shared" si="269"/>
        <v>0</v>
      </c>
      <c r="F1119" s="158"/>
      <c r="G1119" s="159"/>
      <c r="H1119" s="1427"/>
      <c r="I1119" s="158"/>
      <c r="J1119" s="159"/>
      <c r="K1119" s="1427"/>
      <c r="L1119" s="296">
        <f t="shared" si="270"/>
        <v>0</v>
      </c>
      <c r="M1119" s="12" t="str">
        <f t="shared" si="264"/>
        <v/>
      </c>
      <c r="N1119" s="13"/>
    </row>
    <row r="1120" spans="1:14">
      <c r="A1120" s="14">
        <v>401</v>
      </c>
      <c r="B1120" s="363"/>
      <c r="C1120" s="286">
        <v>4309</v>
      </c>
      <c r="D1120" s="302" t="s">
        <v>253</v>
      </c>
      <c r="E1120" s="288">
        <f t="shared" si="269"/>
        <v>0</v>
      </c>
      <c r="F1120" s="173"/>
      <c r="G1120" s="174"/>
      <c r="H1120" s="1428"/>
      <c r="I1120" s="173"/>
      <c r="J1120" s="174"/>
      <c r="K1120" s="1428"/>
      <c r="L1120" s="288">
        <f t="shared" si="270"/>
        <v>0</v>
      </c>
      <c r="M1120" s="12" t="str">
        <f t="shared" si="264"/>
        <v/>
      </c>
      <c r="N1120" s="13"/>
    </row>
    <row r="1121" spans="1:14">
      <c r="A1121" s="14">
        <v>402</v>
      </c>
      <c r="B1121" s="273">
        <v>4400</v>
      </c>
      <c r="C1121" s="1784" t="s">
        <v>1688</v>
      </c>
      <c r="D1121" s="1785"/>
      <c r="E1121" s="311">
        <f t="shared" si="269"/>
        <v>0</v>
      </c>
      <c r="F1121" s="1429"/>
      <c r="G1121" s="1430"/>
      <c r="H1121" s="1431"/>
      <c r="I1121" s="1429"/>
      <c r="J1121" s="1430"/>
      <c r="K1121" s="1431"/>
      <c r="L1121" s="311">
        <f t="shared" si="270"/>
        <v>0</v>
      </c>
      <c r="M1121" s="12" t="str">
        <f t="shared" si="264"/>
        <v/>
      </c>
      <c r="N1121" s="13"/>
    </row>
    <row r="1122" spans="1:14">
      <c r="A1122" s="40">
        <v>404</v>
      </c>
      <c r="B1122" s="273">
        <v>4500</v>
      </c>
      <c r="C1122" s="1784" t="s">
        <v>1689</v>
      </c>
      <c r="D1122" s="1785"/>
      <c r="E1122" s="311">
        <f t="shared" si="269"/>
        <v>0</v>
      </c>
      <c r="F1122" s="1429"/>
      <c r="G1122" s="1430"/>
      <c r="H1122" s="1431"/>
      <c r="I1122" s="1429"/>
      <c r="J1122" s="1430"/>
      <c r="K1122" s="1431"/>
      <c r="L1122" s="311">
        <f t="shared" si="270"/>
        <v>0</v>
      </c>
      <c r="M1122" s="12" t="str">
        <f t="shared" si="264"/>
        <v/>
      </c>
      <c r="N1122" s="13"/>
    </row>
    <row r="1123" spans="1:14">
      <c r="A1123" s="40">
        <v>404</v>
      </c>
      <c r="B1123" s="273">
        <v>4600</v>
      </c>
      <c r="C1123" s="1790" t="s">
        <v>254</v>
      </c>
      <c r="D1123" s="1791"/>
      <c r="E1123" s="311">
        <f t="shared" si="269"/>
        <v>0</v>
      </c>
      <c r="F1123" s="1429"/>
      <c r="G1123" s="1430"/>
      <c r="H1123" s="1431"/>
      <c r="I1123" s="1429"/>
      <c r="J1123" s="1430"/>
      <c r="K1123" s="1431"/>
      <c r="L1123" s="311">
        <f t="shared" si="270"/>
        <v>0</v>
      </c>
      <c r="M1123" s="12" t="str">
        <f t="shared" si="264"/>
        <v/>
      </c>
      <c r="N1123" s="13"/>
    </row>
    <row r="1124" spans="1:14">
      <c r="A1124" s="22">
        <v>440</v>
      </c>
      <c r="B1124" s="273">
        <v>4900</v>
      </c>
      <c r="C1124" s="1784" t="s">
        <v>280</v>
      </c>
      <c r="D1124" s="1785"/>
      <c r="E1124" s="311">
        <f t="shared" ref="E1124:L1124" si="271">+E1125+E1126</f>
        <v>0</v>
      </c>
      <c r="F1124" s="275">
        <f t="shared" si="271"/>
        <v>0</v>
      </c>
      <c r="G1124" s="276">
        <f t="shared" si="271"/>
        <v>0</v>
      </c>
      <c r="H1124" s="277">
        <f>+H1125+H1126</f>
        <v>0</v>
      </c>
      <c r="I1124" s="275">
        <f t="shared" si="271"/>
        <v>0</v>
      </c>
      <c r="J1124" s="276">
        <f t="shared" si="271"/>
        <v>0</v>
      </c>
      <c r="K1124" s="277">
        <f t="shared" si="271"/>
        <v>0</v>
      </c>
      <c r="L1124" s="311">
        <f t="shared" si="271"/>
        <v>0</v>
      </c>
      <c r="M1124" s="12" t="str">
        <f t="shared" si="264"/>
        <v/>
      </c>
      <c r="N1124" s="13"/>
    </row>
    <row r="1125" spans="1:14">
      <c r="A1125" s="22">
        <v>450</v>
      </c>
      <c r="B1125" s="363"/>
      <c r="C1125" s="280">
        <v>4901</v>
      </c>
      <c r="D1125" s="365" t="s">
        <v>281</v>
      </c>
      <c r="E1125" s="282">
        <f>F1125+G1125+H1125</f>
        <v>0</v>
      </c>
      <c r="F1125" s="152"/>
      <c r="G1125" s="153"/>
      <c r="H1125" s="1422"/>
      <c r="I1125" s="152"/>
      <c r="J1125" s="153"/>
      <c r="K1125" s="1422"/>
      <c r="L1125" s="282">
        <f>I1125+J1125+K1125</f>
        <v>0</v>
      </c>
      <c r="M1125" s="12" t="str">
        <f t="shared" si="264"/>
        <v/>
      </c>
      <c r="N1125" s="13"/>
    </row>
    <row r="1126" spans="1:14">
      <c r="A1126" s="22">
        <v>495</v>
      </c>
      <c r="B1126" s="363"/>
      <c r="C1126" s="286">
        <v>4902</v>
      </c>
      <c r="D1126" s="302" t="s">
        <v>282</v>
      </c>
      <c r="E1126" s="288">
        <f>F1126+G1126+H1126</f>
        <v>0</v>
      </c>
      <c r="F1126" s="173"/>
      <c r="G1126" s="174"/>
      <c r="H1126" s="1428"/>
      <c r="I1126" s="173"/>
      <c r="J1126" s="174"/>
      <c r="K1126" s="1428"/>
      <c r="L1126" s="288">
        <f>I1126+J1126+K1126</f>
        <v>0</v>
      </c>
      <c r="M1126" s="12" t="str">
        <f t="shared" si="264"/>
        <v/>
      </c>
      <c r="N1126" s="13"/>
    </row>
    <row r="1127" spans="1:14">
      <c r="A1127" s="23">
        <v>500</v>
      </c>
      <c r="B1127" s="366">
        <v>5100</v>
      </c>
      <c r="C1127" s="1788" t="s">
        <v>255</v>
      </c>
      <c r="D1127" s="1789"/>
      <c r="E1127" s="311">
        <f>F1127+G1127+H1127</f>
        <v>0</v>
      </c>
      <c r="F1127" s="1429"/>
      <c r="G1127" s="1430"/>
      <c r="H1127" s="1431"/>
      <c r="I1127" s="1429"/>
      <c r="J1127" s="1430"/>
      <c r="K1127" s="1431"/>
      <c r="L1127" s="311">
        <f>I1127+J1127+K1127</f>
        <v>0</v>
      </c>
      <c r="M1127" s="12" t="str">
        <f t="shared" si="264"/>
        <v/>
      </c>
      <c r="N1127" s="13"/>
    </row>
    <row r="1128" spans="1:14">
      <c r="A1128" s="23">
        <v>505</v>
      </c>
      <c r="B1128" s="366">
        <v>5200</v>
      </c>
      <c r="C1128" s="1788" t="s">
        <v>256</v>
      </c>
      <c r="D1128" s="1789"/>
      <c r="E1128" s="311">
        <f t="shared" ref="E1128:L1128" si="272">SUM(E1129:E1135)</f>
        <v>0</v>
      </c>
      <c r="F1128" s="275">
        <f t="shared" si="272"/>
        <v>0</v>
      </c>
      <c r="G1128" s="276">
        <f t="shared" si="272"/>
        <v>0</v>
      </c>
      <c r="H1128" s="277">
        <f>SUM(H1129:H1135)</f>
        <v>0</v>
      </c>
      <c r="I1128" s="275">
        <f t="shared" si="272"/>
        <v>0</v>
      </c>
      <c r="J1128" s="276">
        <f t="shared" si="272"/>
        <v>0</v>
      </c>
      <c r="K1128" s="277">
        <f t="shared" si="272"/>
        <v>0</v>
      </c>
      <c r="L1128" s="311">
        <f t="shared" si="272"/>
        <v>0</v>
      </c>
      <c r="M1128" s="12" t="str">
        <f t="shared" si="264"/>
        <v/>
      </c>
      <c r="N1128" s="13"/>
    </row>
    <row r="1129" spans="1:14">
      <c r="A1129" s="23">
        <v>510</v>
      </c>
      <c r="B1129" s="367"/>
      <c r="C1129" s="368">
        <v>5201</v>
      </c>
      <c r="D1129" s="369" t="s">
        <v>257</v>
      </c>
      <c r="E1129" s="282">
        <f t="shared" ref="E1129:E1135" si="273">F1129+G1129+H1129</f>
        <v>0</v>
      </c>
      <c r="F1129" s="152"/>
      <c r="G1129" s="153"/>
      <c r="H1129" s="1422"/>
      <c r="I1129" s="152"/>
      <c r="J1129" s="153"/>
      <c r="K1129" s="1422"/>
      <c r="L1129" s="282">
        <f t="shared" ref="L1129:L1135" si="274">I1129+J1129+K1129</f>
        <v>0</v>
      </c>
      <c r="M1129" s="12" t="str">
        <f t="shared" si="264"/>
        <v/>
      </c>
      <c r="N1129" s="13"/>
    </row>
    <row r="1130" spans="1:14">
      <c r="A1130" s="23">
        <v>515</v>
      </c>
      <c r="B1130" s="367"/>
      <c r="C1130" s="370">
        <v>5202</v>
      </c>
      <c r="D1130" s="371" t="s">
        <v>258</v>
      </c>
      <c r="E1130" s="296">
        <f t="shared" si="273"/>
        <v>0</v>
      </c>
      <c r="F1130" s="158"/>
      <c r="G1130" s="159"/>
      <c r="H1130" s="1427"/>
      <c r="I1130" s="158"/>
      <c r="J1130" s="159"/>
      <c r="K1130" s="1427"/>
      <c r="L1130" s="296">
        <f t="shared" si="274"/>
        <v>0</v>
      </c>
      <c r="M1130" s="12" t="str">
        <f t="shared" si="264"/>
        <v/>
      </c>
      <c r="N1130" s="13"/>
    </row>
    <row r="1131" spans="1:14">
      <c r="A1131" s="23">
        <v>520</v>
      </c>
      <c r="B1131" s="367"/>
      <c r="C1131" s="370">
        <v>5203</v>
      </c>
      <c r="D1131" s="371" t="s">
        <v>637</v>
      </c>
      <c r="E1131" s="296">
        <f t="shared" si="273"/>
        <v>0</v>
      </c>
      <c r="F1131" s="158"/>
      <c r="G1131" s="159"/>
      <c r="H1131" s="1427"/>
      <c r="I1131" s="158"/>
      <c r="J1131" s="159"/>
      <c r="K1131" s="1427"/>
      <c r="L1131" s="296">
        <f t="shared" si="274"/>
        <v>0</v>
      </c>
      <c r="M1131" s="12" t="str">
        <f t="shared" si="264"/>
        <v/>
      </c>
      <c r="N1131" s="13"/>
    </row>
    <row r="1132" spans="1:14">
      <c r="A1132" s="23">
        <v>525</v>
      </c>
      <c r="B1132" s="367"/>
      <c r="C1132" s="370">
        <v>5204</v>
      </c>
      <c r="D1132" s="371" t="s">
        <v>638</v>
      </c>
      <c r="E1132" s="296">
        <f t="shared" si="273"/>
        <v>0</v>
      </c>
      <c r="F1132" s="158"/>
      <c r="G1132" s="159"/>
      <c r="H1132" s="1427"/>
      <c r="I1132" s="158"/>
      <c r="J1132" s="159"/>
      <c r="K1132" s="1427"/>
      <c r="L1132" s="296">
        <f t="shared" si="274"/>
        <v>0</v>
      </c>
      <c r="M1132" s="12" t="str">
        <f t="shared" si="264"/>
        <v/>
      </c>
      <c r="N1132" s="13"/>
    </row>
    <row r="1133" spans="1:14">
      <c r="A1133" s="22">
        <v>635</v>
      </c>
      <c r="B1133" s="367"/>
      <c r="C1133" s="370">
        <v>5205</v>
      </c>
      <c r="D1133" s="371" t="s">
        <v>639</v>
      </c>
      <c r="E1133" s="296">
        <f t="shared" si="273"/>
        <v>0</v>
      </c>
      <c r="F1133" s="158"/>
      <c r="G1133" s="159"/>
      <c r="H1133" s="1427"/>
      <c r="I1133" s="158"/>
      <c r="J1133" s="159"/>
      <c r="K1133" s="1427"/>
      <c r="L1133" s="296">
        <f t="shared" si="274"/>
        <v>0</v>
      </c>
      <c r="M1133" s="12" t="str">
        <f t="shared" si="264"/>
        <v/>
      </c>
      <c r="N1133" s="13"/>
    </row>
    <row r="1134" spans="1:14">
      <c r="A1134" s="23">
        <v>640</v>
      </c>
      <c r="B1134" s="367"/>
      <c r="C1134" s="370">
        <v>5206</v>
      </c>
      <c r="D1134" s="371" t="s">
        <v>640</v>
      </c>
      <c r="E1134" s="296">
        <f t="shared" si="273"/>
        <v>0</v>
      </c>
      <c r="F1134" s="158"/>
      <c r="G1134" s="159"/>
      <c r="H1134" s="1427"/>
      <c r="I1134" s="158"/>
      <c r="J1134" s="159"/>
      <c r="K1134" s="1427"/>
      <c r="L1134" s="296">
        <f t="shared" si="274"/>
        <v>0</v>
      </c>
      <c r="M1134" s="12" t="str">
        <f t="shared" si="264"/>
        <v/>
      </c>
      <c r="N1134" s="13"/>
    </row>
    <row r="1135" spans="1:14">
      <c r="A1135" s="23">
        <v>645</v>
      </c>
      <c r="B1135" s="367"/>
      <c r="C1135" s="372">
        <v>5219</v>
      </c>
      <c r="D1135" s="373" t="s">
        <v>641</v>
      </c>
      <c r="E1135" s="288">
        <f t="shared" si="273"/>
        <v>0</v>
      </c>
      <c r="F1135" s="173"/>
      <c r="G1135" s="174"/>
      <c r="H1135" s="1428"/>
      <c r="I1135" s="173"/>
      <c r="J1135" s="174"/>
      <c r="K1135" s="1428"/>
      <c r="L1135" s="288">
        <f t="shared" si="274"/>
        <v>0</v>
      </c>
      <c r="M1135" s="12" t="str">
        <f t="shared" si="264"/>
        <v/>
      </c>
      <c r="N1135" s="13"/>
    </row>
    <row r="1136" spans="1:14">
      <c r="A1136" s="23">
        <v>650</v>
      </c>
      <c r="B1136" s="366">
        <v>5300</v>
      </c>
      <c r="C1136" s="1788" t="s">
        <v>642</v>
      </c>
      <c r="D1136" s="1789"/>
      <c r="E1136" s="311">
        <f t="shared" ref="E1136:L1136" si="275">SUM(E1137:E1138)</f>
        <v>0</v>
      </c>
      <c r="F1136" s="275">
        <f t="shared" si="275"/>
        <v>0</v>
      </c>
      <c r="G1136" s="276">
        <f t="shared" si="275"/>
        <v>0</v>
      </c>
      <c r="H1136" s="277">
        <f>SUM(H1137:H1138)</f>
        <v>0</v>
      </c>
      <c r="I1136" s="275">
        <f t="shared" si="275"/>
        <v>0</v>
      </c>
      <c r="J1136" s="276">
        <f t="shared" si="275"/>
        <v>0</v>
      </c>
      <c r="K1136" s="277">
        <f t="shared" si="275"/>
        <v>0</v>
      </c>
      <c r="L1136" s="311">
        <f t="shared" si="275"/>
        <v>0</v>
      </c>
      <c r="M1136" s="12" t="str">
        <f t="shared" si="264"/>
        <v/>
      </c>
      <c r="N1136" s="13"/>
    </row>
    <row r="1137" spans="1:14">
      <c r="A1137" s="22">
        <v>655</v>
      </c>
      <c r="B1137" s="367"/>
      <c r="C1137" s="368">
        <v>5301</v>
      </c>
      <c r="D1137" s="369" t="s">
        <v>314</v>
      </c>
      <c r="E1137" s="282">
        <f>F1137+G1137+H1137</f>
        <v>0</v>
      </c>
      <c r="F1137" s="152"/>
      <c r="G1137" s="153"/>
      <c r="H1137" s="1422"/>
      <c r="I1137" s="152"/>
      <c r="J1137" s="153"/>
      <c r="K1137" s="1422"/>
      <c r="L1137" s="282">
        <f>I1137+J1137+K1137</f>
        <v>0</v>
      </c>
      <c r="M1137" s="12" t="str">
        <f t="shared" si="264"/>
        <v/>
      </c>
      <c r="N1137" s="13"/>
    </row>
    <row r="1138" spans="1:14">
      <c r="A1138" s="22">
        <v>665</v>
      </c>
      <c r="B1138" s="367"/>
      <c r="C1138" s="372">
        <v>5309</v>
      </c>
      <c r="D1138" s="373" t="s">
        <v>643</v>
      </c>
      <c r="E1138" s="288">
        <f>F1138+G1138+H1138</f>
        <v>0</v>
      </c>
      <c r="F1138" s="173"/>
      <c r="G1138" s="174"/>
      <c r="H1138" s="1428"/>
      <c r="I1138" s="173"/>
      <c r="J1138" s="174"/>
      <c r="K1138" s="1428"/>
      <c r="L1138" s="288">
        <f>I1138+J1138+K1138</f>
        <v>0</v>
      </c>
      <c r="M1138" s="12" t="str">
        <f t="shared" si="264"/>
        <v/>
      </c>
      <c r="N1138" s="13"/>
    </row>
    <row r="1139" spans="1:14">
      <c r="A1139" s="22">
        <v>675</v>
      </c>
      <c r="B1139" s="366">
        <v>5400</v>
      </c>
      <c r="C1139" s="1788" t="s">
        <v>704</v>
      </c>
      <c r="D1139" s="1789"/>
      <c r="E1139" s="311">
        <f>F1139+G1139+H1139</f>
        <v>0</v>
      </c>
      <c r="F1139" s="1429"/>
      <c r="G1139" s="1430"/>
      <c r="H1139" s="1431"/>
      <c r="I1139" s="1429"/>
      <c r="J1139" s="1430"/>
      <c r="K1139" s="1431"/>
      <c r="L1139" s="311">
        <f>I1139+J1139+K1139</f>
        <v>0</v>
      </c>
      <c r="M1139" s="12" t="str">
        <f t="shared" si="264"/>
        <v/>
      </c>
      <c r="N1139" s="13"/>
    </row>
    <row r="1140" spans="1:14">
      <c r="A1140" s="22">
        <v>685</v>
      </c>
      <c r="B1140" s="273">
        <v>5500</v>
      </c>
      <c r="C1140" s="1784" t="s">
        <v>705</v>
      </c>
      <c r="D1140" s="1785"/>
      <c r="E1140" s="311">
        <f t="shared" ref="E1140:L1140" si="276">SUM(E1141:E1144)</f>
        <v>0</v>
      </c>
      <c r="F1140" s="275">
        <f t="shared" si="276"/>
        <v>0</v>
      </c>
      <c r="G1140" s="276">
        <f t="shared" si="276"/>
        <v>0</v>
      </c>
      <c r="H1140" s="277">
        <f>SUM(H1141:H1144)</f>
        <v>0</v>
      </c>
      <c r="I1140" s="275">
        <f t="shared" si="276"/>
        <v>0</v>
      </c>
      <c r="J1140" s="276">
        <f t="shared" si="276"/>
        <v>0</v>
      </c>
      <c r="K1140" s="277">
        <f t="shared" si="276"/>
        <v>0</v>
      </c>
      <c r="L1140" s="311">
        <f t="shared" si="276"/>
        <v>0</v>
      </c>
      <c r="M1140" s="12" t="str">
        <f t="shared" si="264"/>
        <v/>
      </c>
      <c r="N1140" s="13"/>
    </row>
    <row r="1141" spans="1:14">
      <c r="A1141" s="23">
        <v>690</v>
      </c>
      <c r="B1141" s="363"/>
      <c r="C1141" s="280">
        <v>5501</v>
      </c>
      <c r="D1141" s="312" t="s">
        <v>706</v>
      </c>
      <c r="E1141" s="282">
        <f>F1141+G1141+H1141</f>
        <v>0</v>
      </c>
      <c r="F1141" s="152"/>
      <c r="G1141" s="153"/>
      <c r="H1141" s="1422"/>
      <c r="I1141" s="152"/>
      <c r="J1141" s="153"/>
      <c r="K1141" s="1422"/>
      <c r="L1141" s="282">
        <f>I1141+J1141+K1141</f>
        <v>0</v>
      </c>
      <c r="M1141" s="12" t="str">
        <f t="shared" si="264"/>
        <v/>
      </c>
      <c r="N1141" s="13"/>
    </row>
    <row r="1142" spans="1:14">
      <c r="A1142" s="23">
        <v>695</v>
      </c>
      <c r="B1142" s="363"/>
      <c r="C1142" s="294">
        <v>5502</v>
      </c>
      <c r="D1142" s="295" t="s">
        <v>707</v>
      </c>
      <c r="E1142" s="296">
        <f>F1142+G1142+H1142</f>
        <v>0</v>
      </c>
      <c r="F1142" s="158"/>
      <c r="G1142" s="159"/>
      <c r="H1142" s="1427"/>
      <c r="I1142" s="158"/>
      <c r="J1142" s="159"/>
      <c r="K1142" s="1427"/>
      <c r="L1142" s="296">
        <f>I1142+J1142+K1142</f>
        <v>0</v>
      </c>
      <c r="M1142" s="12" t="str">
        <f t="shared" si="264"/>
        <v/>
      </c>
      <c r="N1142" s="13"/>
    </row>
    <row r="1143" spans="1:14">
      <c r="A1143" s="22">
        <v>700</v>
      </c>
      <c r="B1143" s="363"/>
      <c r="C1143" s="294">
        <v>5503</v>
      </c>
      <c r="D1143" s="364" t="s">
        <v>708</v>
      </c>
      <c r="E1143" s="296">
        <f>F1143+G1143+H1143</f>
        <v>0</v>
      </c>
      <c r="F1143" s="158"/>
      <c r="G1143" s="159"/>
      <c r="H1143" s="1427"/>
      <c r="I1143" s="158"/>
      <c r="J1143" s="159"/>
      <c r="K1143" s="1427"/>
      <c r="L1143" s="296">
        <f>I1143+J1143+K1143</f>
        <v>0</v>
      </c>
      <c r="M1143" s="12" t="str">
        <f t="shared" si="264"/>
        <v/>
      </c>
      <c r="N1143" s="13"/>
    </row>
    <row r="1144" spans="1:14">
      <c r="A1144" s="22">
        <v>710</v>
      </c>
      <c r="B1144" s="363"/>
      <c r="C1144" s="286">
        <v>5504</v>
      </c>
      <c r="D1144" s="340" t="s">
        <v>709</v>
      </c>
      <c r="E1144" s="288">
        <f>F1144+G1144+H1144</f>
        <v>0</v>
      </c>
      <c r="F1144" s="173"/>
      <c r="G1144" s="174"/>
      <c r="H1144" s="1428"/>
      <c r="I1144" s="173"/>
      <c r="J1144" s="174"/>
      <c r="K1144" s="1428"/>
      <c r="L1144" s="288">
        <f>I1144+J1144+K1144</f>
        <v>0</v>
      </c>
      <c r="M1144" s="12" t="str">
        <f t="shared" si="264"/>
        <v/>
      </c>
      <c r="N1144" s="13"/>
    </row>
    <row r="1145" spans="1:14">
      <c r="A1145" s="23">
        <v>715</v>
      </c>
      <c r="B1145" s="366">
        <v>5700</v>
      </c>
      <c r="C1145" s="1792" t="s">
        <v>935</v>
      </c>
      <c r="D1145" s="1793"/>
      <c r="E1145" s="311">
        <f t="shared" ref="E1145:L1145" si="277">SUM(E1146:E1148)</f>
        <v>0</v>
      </c>
      <c r="F1145" s="275">
        <f t="shared" si="277"/>
        <v>0</v>
      </c>
      <c r="G1145" s="276">
        <f t="shared" si="277"/>
        <v>0</v>
      </c>
      <c r="H1145" s="277">
        <f>SUM(H1146:H1148)</f>
        <v>0</v>
      </c>
      <c r="I1145" s="275">
        <f t="shared" si="277"/>
        <v>0</v>
      </c>
      <c r="J1145" s="276">
        <f t="shared" si="277"/>
        <v>0</v>
      </c>
      <c r="K1145" s="277">
        <f t="shared" si="277"/>
        <v>0</v>
      </c>
      <c r="L1145" s="311">
        <f t="shared" si="277"/>
        <v>0</v>
      </c>
      <c r="M1145" s="12" t="str">
        <f t="shared" si="264"/>
        <v/>
      </c>
      <c r="N1145" s="13"/>
    </row>
    <row r="1146" spans="1:14">
      <c r="A1146" s="23">
        <v>720</v>
      </c>
      <c r="B1146" s="367"/>
      <c r="C1146" s="368">
        <v>5701</v>
      </c>
      <c r="D1146" s="369" t="s">
        <v>710</v>
      </c>
      <c r="E1146" s="282">
        <f>F1146+G1146+H1146</f>
        <v>0</v>
      </c>
      <c r="F1146" s="152"/>
      <c r="G1146" s="153"/>
      <c r="H1146" s="1422"/>
      <c r="I1146" s="152"/>
      <c r="J1146" s="153"/>
      <c r="K1146" s="1422"/>
      <c r="L1146" s="282">
        <f>I1146+J1146+K1146</f>
        <v>0</v>
      </c>
      <c r="M1146" s="12" t="str">
        <f t="shared" si="264"/>
        <v/>
      </c>
      <c r="N1146" s="13"/>
    </row>
    <row r="1147" spans="1:14">
      <c r="A1147" s="23">
        <v>725</v>
      </c>
      <c r="B1147" s="367"/>
      <c r="C1147" s="374">
        <v>5702</v>
      </c>
      <c r="D1147" s="375" t="s">
        <v>711</v>
      </c>
      <c r="E1147" s="315">
        <f>F1147+G1147+H1147</f>
        <v>0</v>
      </c>
      <c r="F1147" s="164"/>
      <c r="G1147" s="165"/>
      <c r="H1147" s="1423"/>
      <c r="I1147" s="164"/>
      <c r="J1147" s="165"/>
      <c r="K1147" s="1423"/>
      <c r="L1147" s="315">
        <f>I1147+J1147+K1147</f>
        <v>0</v>
      </c>
      <c r="M1147" s="12" t="str">
        <f t="shared" si="264"/>
        <v/>
      </c>
      <c r="N1147" s="13"/>
    </row>
    <row r="1148" spans="1:14">
      <c r="A1148" s="23">
        <v>730</v>
      </c>
      <c r="B1148" s="293"/>
      <c r="C1148" s="376">
        <v>4071</v>
      </c>
      <c r="D1148" s="377" t="s">
        <v>712</v>
      </c>
      <c r="E1148" s="378">
        <f>F1148+G1148+H1148</f>
        <v>0</v>
      </c>
      <c r="F1148" s="1424"/>
      <c r="G1148" s="1425"/>
      <c r="H1148" s="1426"/>
      <c r="I1148" s="1424"/>
      <c r="J1148" s="1425"/>
      <c r="K1148" s="1426"/>
      <c r="L1148" s="378">
        <f>I1148+J1148+K1148</f>
        <v>0</v>
      </c>
      <c r="M1148" s="12" t="str">
        <f t="shared" si="264"/>
        <v/>
      </c>
      <c r="N1148" s="13"/>
    </row>
    <row r="1149" spans="1:14">
      <c r="A1149" s="23">
        <v>735</v>
      </c>
      <c r="B1149" s="584"/>
      <c r="C1149" s="1794" t="s">
        <v>713</v>
      </c>
      <c r="D1149" s="1795"/>
      <c r="E1149" s="1445"/>
      <c r="F1149" s="1445"/>
      <c r="G1149" s="1445"/>
      <c r="H1149" s="1445"/>
      <c r="I1149" s="1445"/>
      <c r="J1149" s="1445"/>
      <c r="K1149" s="1445"/>
      <c r="L1149" s="1446"/>
      <c r="M1149" s="12" t="str">
        <f t="shared" si="264"/>
        <v/>
      </c>
      <c r="N1149" s="13"/>
    </row>
    <row r="1150" spans="1:14">
      <c r="A1150" s="23">
        <v>740</v>
      </c>
      <c r="B1150" s="382">
        <v>98</v>
      </c>
      <c r="C1150" s="1794" t="s">
        <v>713</v>
      </c>
      <c r="D1150" s="1795"/>
      <c r="E1150" s="383">
        <f>F1150+G1150+H1150</f>
        <v>0</v>
      </c>
      <c r="F1150" s="1436"/>
      <c r="G1150" s="1437"/>
      <c r="H1150" s="1438"/>
      <c r="I1150" s="1468">
        <v>0</v>
      </c>
      <c r="J1150" s="1469">
        <v>0</v>
      </c>
      <c r="K1150" s="1470">
        <v>0</v>
      </c>
      <c r="L1150" s="383">
        <f>I1150+J1150+K1150</f>
        <v>0</v>
      </c>
      <c r="M1150" s="12" t="str">
        <f t="shared" si="264"/>
        <v/>
      </c>
      <c r="N1150" s="13"/>
    </row>
    <row r="1151" spans="1:14">
      <c r="A1151" s="23">
        <v>745</v>
      </c>
      <c r="B1151" s="1440"/>
      <c r="C1151" s="1441"/>
      <c r="D1151" s="1442"/>
      <c r="E1151" s="270"/>
      <c r="F1151" s="270"/>
      <c r="G1151" s="270"/>
      <c r="H1151" s="270"/>
      <c r="I1151" s="270"/>
      <c r="J1151" s="270"/>
      <c r="K1151" s="270"/>
      <c r="L1151" s="271"/>
      <c r="M1151" s="12" t="str">
        <f t="shared" si="264"/>
        <v/>
      </c>
      <c r="N1151" s="13"/>
    </row>
    <row r="1152" spans="1:14">
      <c r="A1152" s="22">
        <v>750</v>
      </c>
      <c r="B1152" s="1443"/>
      <c r="C1152" s="111"/>
      <c r="D1152" s="1444"/>
      <c r="E1152" s="219"/>
      <c r="F1152" s="219"/>
      <c r="G1152" s="219"/>
      <c r="H1152" s="219"/>
      <c r="I1152" s="219"/>
      <c r="J1152" s="219"/>
      <c r="K1152" s="219"/>
      <c r="L1152" s="390"/>
      <c r="M1152" s="12" t="str">
        <f t="shared" si="264"/>
        <v/>
      </c>
      <c r="N1152" s="13"/>
    </row>
    <row r="1153" spans="1:14">
      <c r="A1153" s="23">
        <v>755</v>
      </c>
      <c r="B1153" s="1443"/>
      <c r="C1153" s="111"/>
      <c r="D1153" s="1444"/>
      <c r="E1153" s="219"/>
      <c r="F1153" s="219"/>
      <c r="G1153" s="219"/>
      <c r="H1153" s="219"/>
      <c r="I1153" s="219"/>
      <c r="J1153" s="219"/>
      <c r="K1153" s="219"/>
      <c r="L1153" s="390"/>
      <c r="M1153" s="12" t="str">
        <f t="shared" si="264"/>
        <v/>
      </c>
      <c r="N1153" s="13"/>
    </row>
    <row r="1154" spans="1:14" ht="16.5" thickBot="1">
      <c r="A1154" s="23">
        <v>760</v>
      </c>
      <c r="B1154" s="1471"/>
      <c r="C1154" s="394" t="s">
        <v>760</v>
      </c>
      <c r="D1154" s="1439">
        <f>+B1154</f>
        <v>0</v>
      </c>
      <c r="E1154" s="396">
        <f t="shared" ref="E1154:L1154" si="278">SUM(E1038,E1041,E1047,E1055,E1056,E1074,E1078,E1084,E1087,E1088,E1089,E1090,E1091,E1100,E1107,E1108,E1109,E1110,E1117,E1121,E1122,E1123,E1124,E1127,E1128,E1136,E1139,E1140,E1145)+E1150</f>
        <v>457</v>
      </c>
      <c r="F1154" s="397">
        <f t="shared" si="278"/>
        <v>457</v>
      </c>
      <c r="G1154" s="398">
        <f t="shared" si="278"/>
        <v>0</v>
      </c>
      <c r="H1154" s="399">
        <f>SUM(H1038,H1041,H1047,H1055,H1056,H1074,H1078,H1084,H1087,H1088,H1089,H1090,H1091,H1100,H1107,H1108,H1109,H1110,H1117,H1121,H1122,H1123,H1124,H1127,H1128,H1136,H1139,H1140,H1145)+H1150</f>
        <v>0</v>
      </c>
      <c r="I1154" s="397">
        <f t="shared" si="278"/>
        <v>304</v>
      </c>
      <c r="J1154" s="398">
        <f t="shared" si="278"/>
        <v>0</v>
      </c>
      <c r="K1154" s="399">
        <f t="shared" si="278"/>
        <v>0</v>
      </c>
      <c r="L1154" s="396">
        <f t="shared" si="278"/>
        <v>304</v>
      </c>
      <c r="M1154" s="12">
        <f>(IF($E1154&lt;&gt;0,$M$2,IF($L1154&lt;&gt;0,$M$2,"")))</f>
        <v>1</v>
      </c>
      <c r="N1154" s="73" t="str">
        <f>LEFT(C1035,1)</f>
        <v>7</v>
      </c>
    </row>
    <row r="1155" spans="1:14" ht="16.5" thickTop="1">
      <c r="A1155" s="22">
        <v>765</v>
      </c>
      <c r="B1155" s="79" t="s">
        <v>124</v>
      </c>
      <c r="C1155" s="1"/>
      <c r="L1155" s="6"/>
      <c r="M1155" s="7">
        <f>(IF($E1154&lt;&gt;0,$M$2,IF($L1154&lt;&gt;0,$M$2,"")))</f>
        <v>1</v>
      </c>
    </row>
    <row r="1156" spans="1:14">
      <c r="A1156" s="22">
        <v>775</v>
      </c>
      <c r="B1156" s="1370"/>
      <c r="C1156" s="1370"/>
      <c r="D1156" s="1371"/>
      <c r="E1156" s="1370"/>
      <c r="F1156" s="1370"/>
      <c r="G1156" s="1370"/>
      <c r="H1156" s="1370"/>
      <c r="I1156" s="1370"/>
      <c r="J1156" s="1370"/>
      <c r="K1156" s="1370"/>
      <c r="L1156" s="1372"/>
      <c r="M1156" s="7">
        <f>(IF($E1154&lt;&gt;0,$M$2,IF($L1154&lt;&gt;0,$M$2,"")))</f>
        <v>1</v>
      </c>
    </row>
    <row r="1157" spans="1:14" ht="18.75">
      <c r="A1157" s="23">
        <v>780</v>
      </c>
      <c r="B1157" s="65"/>
      <c r="C1157" s="65"/>
      <c r="D1157" s="65"/>
      <c r="E1157" s="65"/>
      <c r="F1157" s="65"/>
      <c r="G1157" s="65"/>
      <c r="H1157" s="65"/>
      <c r="I1157" s="65"/>
      <c r="J1157" s="65"/>
      <c r="K1157" s="65"/>
      <c r="L1157" s="77"/>
      <c r="M1157" s="74" t="str">
        <f>(IF(E1152&lt;&gt;0,$G$2,IF(L1152&lt;&gt;0,$G$2,"")))</f>
        <v/>
      </c>
      <c r="N1157" s="65"/>
    </row>
    <row r="1158" spans="1:14" ht="18.75">
      <c r="A1158" s="23">
        <v>785</v>
      </c>
      <c r="B1158" s="65"/>
      <c r="C1158" s="65"/>
      <c r="D1158" s="65"/>
      <c r="E1158" s="65"/>
      <c r="F1158" s="65"/>
      <c r="G1158" s="65"/>
      <c r="H1158" s="65"/>
      <c r="I1158" s="65"/>
      <c r="J1158" s="65"/>
      <c r="K1158" s="65"/>
      <c r="L1158" s="77"/>
      <c r="M1158" s="74" t="str">
        <f>(IF(E1153&lt;&gt;0,$G$2,IF(L1153&lt;&gt;0,$G$2,"")))</f>
        <v/>
      </c>
      <c r="N1158" s="65"/>
    </row>
    <row r="1159" spans="1:14">
      <c r="A1159" s="23">
        <v>790</v>
      </c>
    </row>
    <row r="1160" spans="1:14">
      <c r="A1160" s="23">
        <v>795</v>
      </c>
    </row>
    <row r="1161" spans="1:14">
      <c r="A1161" s="22">
        <v>805</v>
      </c>
    </row>
    <row r="1162" spans="1:14">
      <c r="A1162" s="23">
        <v>810</v>
      </c>
    </row>
    <row r="1163" spans="1:14">
      <c r="A1163" s="23">
        <v>815</v>
      </c>
    </row>
    <row r="1164" spans="1:14">
      <c r="A1164" s="28">
        <v>525</v>
      </c>
    </row>
    <row r="1165" spans="1:14">
      <c r="A1165" s="22">
        <v>820</v>
      </c>
    </row>
    <row r="1166" spans="1:14">
      <c r="A1166" s="23">
        <v>821</v>
      </c>
    </row>
    <row r="1167" spans="1:14">
      <c r="A1167" s="23">
        <v>822</v>
      </c>
    </row>
    <row r="1168" spans="1:14">
      <c r="A1168" s="23">
        <v>823</v>
      </c>
    </row>
    <row r="1169" spans="1:1">
      <c r="A1169" s="23">
        <v>825</v>
      </c>
    </row>
    <row r="1170" spans="1:1">
      <c r="A1170" s="23"/>
    </row>
    <row r="1171" spans="1:1">
      <c r="A1171" s="23"/>
    </row>
    <row r="1172" spans="1:1">
      <c r="A1172" s="23"/>
    </row>
    <row r="1173" spans="1:1">
      <c r="A1173" s="23"/>
    </row>
    <row r="1174" spans="1:1">
      <c r="A1174" s="23"/>
    </row>
    <row r="1175" spans="1:1">
      <c r="A1175" s="23"/>
    </row>
    <row r="1176" spans="1:1">
      <c r="A1176" s="23"/>
    </row>
    <row r="1177" spans="1:1">
      <c r="A1177" s="23"/>
    </row>
    <row r="1178" spans="1:1">
      <c r="A1178" s="23"/>
    </row>
    <row r="1179" spans="1:1">
      <c r="A1179" s="23"/>
    </row>
    <row r="1180" spans="1:1">
      <c r="A1180" s="23"/>
    </row>
    <row r="1181" spans="1:1">
      <c r="A1181" s="23"/>
    </row>
    <row r="1182" spans="1:1">
      <c r="A1182" s="23"/>
    </row>
    <row r="1183" spans="1:1">
      <c r="A1183" s="23"/>
    </row>
    <row r="1184" spans="1:1">
      <c r="A1184" s="25"/>
    </row>
    <row r="1185" spans="1:1">
      <c r="A1185" s="25">
        <v>905</v>
      </c>
    </row>
    <row r="1186" spans="1:1">
      <c r="A1186" s="25">
        <v>906</v>
      </c>
    </row>
    <row r="1187" spans="1:1">
      <c r="A1187" s="25">
        <v>907</v>
      </c>
    </row>
    <row r="1188" spans="1:1">
      <c r="A1188" s="25">
        <v>910</v>
      </c>
    </row>
    <row r="1189" spans="1:1">
      <c r="A1189" s="25">
        <v>911</v>
      </c>
    </row>
  </sheetData>
  <sheetProtection password="81B0" sheet="1" objects="1" scenarios="1"/>
  <mergeCells count="247">
    <mergeCell ref="C1149:D1149"/>
    <mergeCell ref="C1150:D1150"/>
    <mergeCell ref="C1127:D1127"/>
    <mergeCell ref="C1128:D1128"/>
    <mergeCell ref="C1136:D1136"/>
    <mergeCell ref="C1139:D1139"/>
    <mergeCell ref="C1140:D1140"/>
    <mergeCell ref="C1145:D1145"/>
    <mergeCell ref="C1110:D1110"/>
    <mergeCell ref="C1117:D1117"/>
    <mergeCell ref="C1121:D1121"/>
    <mergeCell ref="C1122:D1122"/>
    <mergeCell ref="C1123:D1123"/>
    <mergeCell ref="C1124:D1124"/>
    <mergeCell ref="C1089:D1089"/>
    <mergeCell ref="C1090:D1090"/>
    <mergeCell ref="C1091:D1091"/>
    <mergeCell ref="C1107:D1107"/>
    <mergeCell ref="C1108:D1108"/>
    <mergeCell ref="C1109:D1109"/>
    <mergeCell ref="C1056:D1056"/>
    <mergeCell ref="C1074:D1074"/>
    <mergeCell ref="C1078:D1078"/>
    <mergeCell ref="C1084:D1084"/>
    <mergeCell ref="C1087:D1087"/>
    <mergeCell ref="C1088:D1088"/>
    <mergeCell ref="E1031:H1031"/>
    <mergeCell ref="I1031:L1031"/>
    <mergeCell ref="C1038:D1038"/>
    <mergeCell ref="C1041:D1041"/>
    <mergeCell ref="C1047:D1047"/>
    <mergeCell ref="C1055:D1055"/>
    <mergeCell ref="C1007:D1007"/>
    <mergeCell ref="C1011:D1011"/>
    <mergeCell ref="C1012:D1012"/>
    <mergeCell ref="B1022:D1022"/>
    <mergeCell ref="B1024:D1024"/>
    <mergeCell ref="B1027:D1027"/>
    <mergeCell ref="C986:D986"/>
    <mergeCell ref="C989:D989"/>
    <mergeCell ref="C990:D990"/>
    <mergeCell ref="C998:D998"/>
    <mergeCell ref="C1001:D1001"/>
    <mergeCell ref="C1002:D1002"/>
    <mergeCell ref="C971:D971"/>
    <mergeCell ref="C972:D972"/>
    <mergeCell ref="C979:D979"/>
    <mergeCell ref="C983:D983"/>
    <mergeCell ref="C984:D984"/>
    <mergeCell ref="C985:D985"/>
    <mergeCell ref="C950:D950"/>
    <mergeCell ref="C951:D951"/>
    <mergeCell ref="C952:D952"/>
    <mergeCell ref="C953:D953"/>
    <mergeCell ref="C969:D969"/>
    <mergeCell ref="C970:D970"/>
    <mergeCell ref="C917:D917"/>
    <mergeCell ref="C918:D918"/>
    <mergeCell ref="C936:D936"/>
    <mergeCell ref="C940:D940"/>
    <mergeCell ref="C946:D946"/>
    <mergeCell ref="C949:D949"/>
    <mergeCell ref="B889:D889"/>
    <mergeCell ref="E893:H893"/>
    <mergeCell ref="I893:L893"/>
    <mergeCell ref="C900:D900"/>
    <mergeCell ref="C903:D903"/>
    <mergeCell ref="C909:D909"/>
    <mergeCell ref="C864:D864"/>
    <mergeCell ref="C869:D869"/>
    <mergeCell ref="C873:D873"/>
    <mergeCell ref="C874:D874"/>
    <mergeCell ref="B884:D884"/>
    <mergeCell ref="B886:D886"/>
    <mergeCell ref="C847:D847"/>
    <mergeCell ref="C848:D848"/>
    <mergeCell ref="C851:D851"/>
    <mergeCell ref="C852:D852"/>
    <mergeCell ref="C860:D860"/>
    <mergeCell ref="C863:D863"/>
    <mergeCell ref="C832:D832"/>
    <mergeCell ref="C833:D833"/>
    <mergeCell ref="C834:D834"/>
    <mergeCell ref="C841:D841"/>
    <mergeCell ref="C845:D845"/>
    <mergeCell ref="C846:D846"/>
    <mergeCell ref="C811:D811"/>
    <mergeCell ref="C812:D812"/>
    <mergeCell ref="C813:D813"/>
    <mergeCell ref="C814:D814"/>
    <mergeCell ref="C815:D815"/>
    <mergeCell ref="C831:D831"/>
    <mergeCell ref="C771:D771"/>
    <mergeCell ref="C779:D779"/>
    <mergeCell ref="C780:D780"/>
    <mergeCell ref="C798:D798"/>
    <mergeCell ref="C802:D802"/>
    <mergeCell ref="C808:D808"/>
    <mergeCell ref="B748:D748"/>
    <mergeCell ref="B751:D751"/>
    <mergeCell ref="E755:H755"/>
    <mergeCell ref="I755:L755"/>
    <mergeCell ref="C762:D762"/>
    <mergeCell ref="C765:D765"/>
    <mergeCell ref="C725:D725"/>
    <mergeCell ref="C726:D726"/>
    <mergeCell ref="C731:D731"/>
    <mergeCell ref="C735:D735"/>
    <mergeCell ref="C736:D736"/>
    <mergeCell ref="B746:D746"/>
    <mergeCell ref="C708:D708"/>
    <mergeCell ref="C709:D709"/>
    <mergeCell ref="C710:D710"/>
    <mergeCell ref="C713:D713"/>
    <mergeCell ref="C714:D714"/>
    <mergeCell ref="C722:D722"/>
    <mergeCell ref="C693:D693"/>
    <mergeCell ref="C694:D694"/>
    <mergeCell ref="C695:D695"/>
    <mergeCell ref="C696:D696"/>
    <mergeCell ref="C703:D703"/>
    <mergeCell ref="C707:D707"/>
    <mergeCell ref="C670:D670"/>
    <mergeCell ref="C673:D673"/>
    <mergeCell ref="C674:D674"/>
    <mergeCell ref="C675:D675"/>
    <mergeCell ref="C676:D676"/>
    <mergeCell ref="C677:D677"/>
    <mergeCell ref="C627:D627"/>
    <mergeCell ref="C633:D633"/>
    <mergeCell ref="C641:D641"/>
    <mergeCell ref="C642:D642"/>
    <mergeCell ref="C660:D660"/>
    <mergeCell ref="C664:D664"/>
    <mergeCell ref="B608:D608"/>
    <mergeCell ref="B610:D610"/>
    <mergeCell ref="B613:D613"/>
    <mergeCell ref="E617:H617"/>
    <mergeCell ref="I617:L617"/>
    <mergeCell ref="C624:D624"/>
    <mergeCell ref="B600:C600"/>
    <mergeCell ref="G600:J600"/>
    <mergeCell ref="B601:C601"/>
    <mergeCell ref="H601:J601"/>
    <mergeCell ref="H603:J603"/>
    <mergeCell ref="I9:J9"/>
    <mergeCell ref="I10:J12"/>
    <mergeCell ref="C401:D401"/>
    <mergeCell ref="G596:J596"/>
    <mergeCell ref="G597:J597"/>
    <mergeCell ref="G599:J599"/>
    <mergeCell ref="C384:D384"/>
    <mergeCell ref="C387:D387"/>
    <mergeCell ref="C520:D520"/>
    <mergeCell ref="C461:D461"/>
    <mergeCell ref="C474:D474"/>
    <mergeCell ref="C477:D477"/>
    <mergeCell ref="C498:D498"/>
    <mergeCell ref="C464:D464"/>
    <mergeCell ref="C467:D467"/>
    <mergeCell ref="C508:D508"/>
    <mergeCell ref="C493:D493"/>
    <mergeCell ref="C499:D499"/>
    <mergeCell ref="C531:D531"/>
    <mergeCell ref="C532:D532"/>
    <mergeCell ref="C512:D512"/>
    <mergeCell ref="C517:D517"/>
    <mergeCell ref="C587:D587"/>
    <mergeCell ref="C537:D537"/>
    <mergeCell ref="C540:D540"/>
    <mergeCell ref="C562:D562"/>
    <mergeCell ref="C582:D582"/>
    <mergeCell ref="C527:D527"/>
    <mergeCell ref="C408:D408"/>
    <mergeCell ref="C420:D420"/>
    <mergeCell ref="B431:D431"/>
    <mergeCell ref="B434:D434"/>
    <mergeCell ref="C421:D421"/>
    <mergeCell ref="C392:D392"/>
    <mergeCell ref="C398:D398"/>
    <mergeCell ref="C402:D402"/>
    <mergeCell ref="C405:D405"/>
    <mergeCell ref="C395:D395"/>
    <mergeCell ref="B450:D450"/>
    <mergeCell ref="C457:D457"/>
    <mergeCell ref="C418:D418"/>
    <mergeCell ref="C419:D419"/>
    <mergeCell ref="C422:D422"/>
    <mergeCell ref="B429:D429"/>
    <mergeCell ref="B445:D445"/>
    <mergeCell ref="B447:D447"/>
    <mergeCell ref="B311:D311"/>
    <mergeCell ref="B340:D340"/>
    <mergeCell ref="C371:D371"/>
    <mergeCell ref="C379:D379"/>
    <mergeCell ref="B349:D349"/>
    <mergeCell ref="C357:D357"/>
    <mergeCell ref="B344:D344"/>
    <mergeCell ref="B346:D346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C272:D272"/>
    <mergeCell ref="C275:D275"/>
    <mergeCell ref="C269:D269"/>
    <mergeCell ref="C236:D236"/>
    <mergeCell ref="C237:D237"/>
    <mergeCell ref="C238:D238"/>
    <mergeCell ref="C239:D239"/>
    <mergeCell ref="C255:D255"/>
    <mergeCell ref="C270:D270"/>
    <mergeCell ref="C271:D271"/>
    <mergeCell ref="C256:D256"/>
    <mergeCell ref="C257:D257"/>
    <mergeCell ref="C265:D265"/>
    <mergeCell ref="C203:D203"/>
    <mergeCell ref="C204:D204"/>
    <mergeCell ref="C226:D226"/>
    <mergeCell ref="C258:D258"/>
    <mergeCell ref="C235:D235"/>
    <mergeCell ref="C222:D222"/>
    <mergeCell ref="C232:D232"/>
    <mergeCell ref="C189:D189"/>
    <mergeCell ref="C195:D195"/>
    <mergeCell ref="C186:D186"/>
    <mergeCell ref="B175:D175"/>
    <mergeCell ref="B178:D178"/>
    <mergeCell ref="B173:D173"/>
    <mergeCell ref="C39:D39"/>
    <mergeCell ref="B7:D7"/>
    <mergeCell ref="B9:D9"/>
    <mergeCell ref="B12:D12"/>
    <mergeCell ref="C22:D22"/>
    <mergeCell ref="C28:D28"/>
    <mergeCell ref="C33:D33"/>
    <mergeCell ref="E438:H438"/>
    <mergeCell ref="E454:H454"/>
    <mergeCell ref="E19:H19"/>
    <mergeCell ref="I19:L19"/>
    <mergeCell ref="E182:H182"/>
    <mergeCell ref="I182:L182"/>
    <mergeCell ref="E353:H353"/>
  </mergeCells>
  <phoneticPr fontId="2" type="noConversion"/>
  <conditionalFormatting sqref="D443">
    <cfRule type="cellIs" dxfId="150" priority="151" stopIfTrue="1" operator="notEqual">
      <formula>0</formula>
    </cfRule>
  </conditionalFormatting>
  <conditionalFormatting sqref="D594">
    <cfRule type="cellIs" dxfId="149" priority="150" stopIfTrue="1" operator="notEqual">
      <formula>0</formula>
    </cfRule>
  </conditionalFormatting>
  <conditionalFormatting sqref="E15">
    <cfRule type="cellIs" dxfId="148" priority="144" stopIfTrue="1" operator="equal">
      <formula>98</formula>
    </cfRule>
    <cfRule type="cellIs" dxfId="147" priority="146" stopIfTrue="1" operator="equal">
      <formula>96</formula>
    </cfRule>
    <cfRule type="cellIs" dxfId="146" priority="147" stopIfTrue="1" operator="equal">
      <formula>42</formula>
    </cfRule>
    <cfRule type="cellIs" dxfId="50" priority="148" stopIfTrue="1" operator="equal">
      <formula>97</formula>
    </cfRule>
    <cfRule type="cellIs" dxfId="49" priority="149" stopIfTrue="1" operator="equal">
      <formula>33</formula>
    </cfRule>
  </conditionalFormatting>
  <conditionalFormatting sqref="F15">
    <cfRule type="cellIs" dxfId="145" priority="140" stopIfTrue="1" operator="equal">
      <formula>"ЧУЖДИ СРЕДСТВА"</formula>
    </cfRule>
    <cfRule type="cellIs" dxfId="144" priority="141" stopIfTrue="1" operator="equal">
      <formula>"СЕС - ДМП"</formula>
    </cfRule>
    <cfRule type="cellIs" dxfId="143" priority="142" stopIfTrue="1" operator="equal">
      <formula>"СЕС - РА"</formula>
    </cfRule>
    <cfRule type="cellIs" dxfId="48" priority="143" stopIfTrue="1" operator="equal">
      <formula>"СЕС - ДЕС"</formula>
    </cfRule>
    <cfRule type="cellIs" dxfId="47" priority="145" stopIfTrue="1" operator="equal">
      <formula>"СЕС - КСФ"</formula>
    </cfRule>
  </conditionalFormatting>
  <conditionalFormatting sqref="F178">
    <cfRule type="cellIs" dxfId="142" priority="128" stopIfTrue="1" operator="equal">
      <formula>0</formula>
    </cfRule>
  </conditionalFormatting>
  <conditionalFormatting sqref="E180">
    <cfRule type="cellIs" dxfId="141" priority="123" stopIfTrue="1" operator="equal">
      <formula>98</formula>
    </cfRule>
    <cfRule type="cellIs" dxfId="140" priority="124" stopIfTrue="1" operator="equal">
      <formula>96</formula>
    </cfRule>
    <cfRule type="cellIs" dxfId="139" priority="125" stopIfTrue="1" operator="equal">
      <formula>42</formula>
    </cfRule>
    <cfRule type="cellIs" dxfId="46" priority="126" stopIfTrue="1" operator="equal">
      <formula>97</formula>
    </cfRule>
    <cfRule type="cellIs" dxfId="45" priority="127" stopIfTrue="1" operator="equal">
      <formula>33</formula>
    </cfRule>
  </conditionalFormatting>
  <conditionalFormatting sqref="F180">
    <cfRule type="cellIs" dxfId="138" priority="118" stopIfTrue="1" operator="equal">
      <formula>"ЧУЖДИ СРЕДСТВА"</formula>
    </cfRule>
    <cfRule type="cellIs" dxfId="137" priority="119" stopIfTrue="1" operator="equal">
      <formula>"СЕС - ДМП"</formula>
    </cfRule>
    <cfRule type="cellIs" dxfId="136" priority="120" stopIfTrue="1" operator="equal">
      <formula>"СЕС - РА"</formula>
    </cfRule>
    <cfRule type="cellIs" dxfId="44" priority="121" stopIfTrue="1" operator="equal">
      <formula>"СЕС - ДЕС"</formula>
    </cfRule>
    <cfRule type="cellIs" dxfId="43" priority="122" stopIfTrue="1" operator="equal">
      <formula>"СЕС - КСФ"</formula>
    </cfRule>
  </conditionalFormatting>
  <conditionalFormatting sqref="F349">
    <cfRule type="cellIs" dxfId="135" priority="117" stopIfTrue="1" operator="equal">
      <formula>0</formula>
    </cfRule>
  </conditionalFormatting>
  <conditionalFormatting sqref="E351">
    <cfRule type="cellIs" dxfId="134" priority="112" stopIfTrue="1" operator="equal">
      <formula>98</formula>
    </cfRule>
    <cfRule type="cellIs" dxfId="133" priority="113" stopIfTrue="1" operator="equal">
      <formula>96</formula>
    </cfRule>
    <cfRule type="cellIs" dxfId="132" priority="114" stopIfTrue="1" operator="equal">
      <formula>42</formula>
    </cfRule>
    <cfRule type="cellIs" dxfId="42" priority="115" stopIfTrue="1" operator="equal">
      <formula>97</formula>
    </cfRule>
    <cfRule type="cellIs" dxfId="41" priority="116" stopIfTrue="1" operator="equal">
      <formula>33</formula>
    </cfRule>
  </conditionalFormatting>
  <conditionalFormatting sqref="F351">
    <cfRule type="cellIs" dxfId="131" priority="107" stopIfTrue="1" operator="equal">
      <formula>"ЧУЖДИ СРЕДСТВА"</formula>
    </cfRule>
    <cfRule type="cellIs" dxfId="130" priority="108" stopIfTrue="1" operator="equal">
      <formula>"СЕС - ДМП"</formula>
    </cfRule>
    <cfRule type="cellIs" dxfId="129" priority="109" stopIfTrue="1" operator="equal">
      <formula>"СЕС - РА"</formula>
    </cfRule>
    <cfRule type="cellIs" dxfId="40" priority="110" stopIfTrue="1" operator="equal">
      <formula>"СЕС - ДЕС"</formula>
    </cfRule>
    <cfRule type="cellIs" dxfId="39" priority="111" stopIfTrue="1" operator="equal">
      <formula>"СЕС - КСФ"</formula>
    </cfRule>
  </conditionalFormatting>
  <conditionalFormatting sqref="F434">
    <cfRule type="cellIs" dxfId="128" priority="106" stopIfTrue="1" operator="equal">
      <formula>0</formula>
    </cfRule>
  </conditionalFormatting>
  <conditionalFormatting sqref="E436">
    <cfRule type="cellIs" dxfId="127" priority="101" stopIfTrue="1" operator="equal">
      <formula>98</formula>
    </cfRule>
    <cfRule type="cellIs" dxfId="126" priority="102" stopIfTrue="1" operator="equal">
      <formula>96</formula>
    </cfRule>
    <cfRule type="cellIs" dxfId="125" priority="103" stopIfTrue="1" operator="equal">
      <formula>42</formula>
    </cfRule>
    <cfRule type="cellIs" dxfId="38" priority="104" stopIfTrue="1" operator="equal">
      <formula>97</formula>
    </cfRule>
    <cfRule type="cellIs" dxfId="37" priority="105" stopIfTrue="1" operator="equal">
      <formula>33</formula>
    </cfRule>
  </conditionalFormatting>
  <conditionalFormatting sqref="F436">
    <cfRule type="cellIs" dxfId="124" priority="96" stopIfTrue="1" operator="equal">
      <formula>"ЧУЖДИ СРЕДСТВА"</formula>
    </cfRule>
    <cfRule type="cellIs" dxfId="123" priority="97" stopIfTrue="1" operator="equal">
      <formula>"СЕС - ДМП"</formula>
    </cfRule>
    <cfRule type="cellIs" dxfId="122" priority="98" stopIfTrue="1" operator="equal">
      <formula>"СЕС - РА"</formula>
    </cfRule>
    <cfRule type="cellIs" dxfId="36" priority="99" stopIfTrue="1" operator="equal">
      <formula>"СЕС - ДЕС"</formula>
    </cfRule>
    <cfRule type="cellIs" dxfId="35" priority="100" stopIfTrue="1" operator="equal">
      <formula>"СЕС - КСФ"</formula>
    </cfRule>
  </conditionalFormatting>
  <conditionalFormatting sqref="E443">
    <cfRule type="cellIs" dxfId="121" priority="95" stopIfTrue="1" operator="notEqual">
      <formula>0</formula>
    </cfRule>
  </conditionalFormatting>
  <conditionalFormatting sqref="F443">
    <cfRule type="cellIs" dxfId="120" priority="94" stopIfTrue="1" operator="notEqual">
      <formula>0</formula>
    </cfRule>
  </conditionalFormatting>
  <conditionalFormatting sqref="G443">
    <cfRule type="cellIs" dxfId="119" priority="93" stopIfTrue="1" operator="notEqual">
      <formula>0</formula>
    </cfRule>
  </conditionalFormatting>
  <conditionalFormatting sqref="H443">
    <cfRule type="cellIs" dxfId="118" priority="92" stopIfTrue="1" operator="notEqual">
      <formula>0</formula>
    </cfRule>
  </conditionalFormatting>
  <conditionalFormatting sqref="I443">
    <cfRule type="cellIs" dxfId="117" priority="91" stopIfTrue="1" operator="notEqual">
      <formula>0</formula>
    </cfRule>
  </conditionalFormatting>
  <conditionalFormatting sqref="J443">
    <cfRule type="cellIs" dxfId="116" priority="90" stopIfTrue="1" operator="notEqual">
      <formula>0</formula>
    </cfRule>
  </conditionalFormatting>
  <conditionalFormatting sqref="K443">
    <cfRule type="cellIs" dxfId="115" priority="89" stopIfTrue="1" operator="notEqual">
      <formula>0</formula>
    </cfRule>
  </conditionalFormatting>
  <conditionalFormatting sqref="L443">
    <cfRule type="cellIs" dxfId="114" priority="88" stopIfTrue="1" operator="notEqual">
      <formula>0</formula>
    </cfRule>
  </conditionalFormatting>
  <conditionalFormatting sqref="E594">
    <cfRule type="cellIs" dxfId="113" priority="87" stopIfTrue="1" operator="notEqual">
      <formula>0</formula>
    </cfRule>
  </conditionalFormatting>
  <conditionalFormatting sqref="F594:G594">
    <cfRule type="cellIs" dxfId="112" priority="86" stopIfTrue="1" operator="notEqual">
      <formula>0</formula>
    </cfRule>
  </conditionalFormatting>
  <conditionalFormatting sqref="H594">
    <cfRule type="cellIs" dxfId="111" priority="85" stopIfTrue="1" operator="notEqual">
      <formula>0</formula>
    </cfRule>
  </conditionalFormatting>
  <conditionalFormatting sqref="I594">
    <cfRule type="cellIs" dxfId="110" priority="84" stopIfTrue="1" operator="notEqual">
      <formula>0</formula>
    </cfRule>
  </conditionalFormatting>
  <conditionalFormatting sqref="J594:K594">
    <cfRule type="cellIs" dxfId="109" priority="83" stopIfTrue="1" operator="notEqual">
      <formula>0</formula>
    </cfRule>
  </conditionalFormatting>
  <conditionalFormatting sqref="L594">
    <cfRule type="cellIs" dxfId="108" priority="82" stopIfTrue="1" operator="notEqual">
      <formula>0</formula>
    </cfRule>
  </conditionalFormatting>
  <conditionalFormatting sqref="F450">
    <cfRule type="cellIs" dxfId="107" priority="80" stopIfTrue="1" operator="equal">
      <formula>0</formula>
    </cfRule>
  </conditionalFormatting>
  <conditionalFormatting sqref="E452">
    <cfRule type="cellIs" dxfId="106" priority="75" stopIfTrue="1" operator="equal">
      <formula>98</formula>
    </cfRule>
    <cfRule type="cellIs" dxfId="105" priority="76" stopIfTrue="1" operator="equal">
      <formula>96</formula>
    </cfRule>
    <cfRule type="cellIs" dxfId="104" priority="77" stopIfTrue="1" operator="equal">
      <formula>42</formula>
    </cfRule>
    <cfRule type="cellIs" dxfId="34" priority="78" stopIfTrue="1" operator="equal">
      <formula>97</formula>
    </cfRule>
    <cfRule type="cellIs" dxfId="33" priority="79" stopIfTrue="1" operator="equal">
      <formula>33</formula>
    </cfRule>
  </conditionalFormatting>
  <conditionalFormatting sqref="F452">
    <cfRule type="cellIs" dxfId="103" priority="70" stopIfTrue="1" operator="equal">
      <formula>"ЧУЖДИ СРЕДСТВА"</formula>
    </cfRule>
    <cfRule type="cellIs" dxfId="102" priority="71" stopIfTrue="1" operator="equal">
      <formula>"СЕС - ДМП"</formula>
    </cfRule>
    <cfRule type="cellIs" dxfId="101" priority="72" stopIfTrue="1" operator="equal">
      <formula>"СЕС - РА"</formula>
    </cfRule>
    <cfRule type="cellIs" dxfId="32" priority="73" stopIfTrue="1" operator="equal">
      <formula>"СЕС - ДЕС"</formula>
    </cfRule>
    <cfRule type="cellIs" dxfId="31" priority="74" stopIfTrue="1" operator="equal">
      <formula>"СЕС - КСФ"</formula>
    </cfRule>
  </conditionalFormatting>
  <conditionalFormatting sqref="I9:J9">
    <cfRule type="cellIs" dxfId="100" priority="65" stopIfTrue="1" operator="between">
      <formula>1000000000000</formula>
      <formula>9999999999999990</formula>
    </cfRule>
    <cfRule type="cellIs" dxfId="99" priority="66" stopIfTrue="1" operator="between">
      <formula>10000000000</formula>
      <formula>999999999999</formula>
    </cfRule>
    <cfRule type="cellIs" dxfId="98" priority="67" stopIfTrue="1" operator="between">
      <formula>1000000</formula>
      <formula>99999999</formula>
    </cfRule>
    <cfRule type="cellIs" dxfId="97" priority="68" stopIfTrue="1" operator="between">
      <formula>100</formula>
      <formula>9900</formula>
    </cfRule>
  </conditionalFormatting>
  <conditionalFormatting sqref="G169">
    <cfRule type="cellIs" dxfId="96" priority="62" stopIfTrue="1" operator="greaterThan">
      <formula>$G$25</formula>
    </cfRule>
  </conditionalFormatting>
  <conditionalFormatting sqref="J169">
    <cfRule type="cellIs" dxfId="95" priority="61" stopIfTrue="1" operator="greaterThan">
      <formula>$J$25</formula>
    </cfRule>
  </conditionalFormatting>
  <conditionalFormatting sqref="F613">
    <cfRule type="cellIs" dxfId="94" priority="60" stopIfTrue="1" operator="equal">
      <formula>0</formula>
    </cfRule>
  </conditionalFormatting>
  <conditionalFormatting sqref="E615">
    <cfRule type="cellIs" dxfId="93" priority="55" stopIfTrue="1" operator="equal">
      <formula>98</formula>
    </cfRule>
    <cfRule type="cellIs" dxfId="92" priority="56" stopIfTrue="1" operator="equal">
      <formula>96</formula>
    </cfRule>
    <cfRule type="cellIs" dxfId="91" priority="57" stopIfTrue="1" operator="equal">
      <formula>42</formula>
    </cfRule>
    <cfRule type="cellIs" dxfId="30" priority="58" stopIfTrue="1" operator="equal">
      <formula>97</formula>
    </cfRule>
    <cfRule type="cellIs" dxfId="29" priority="59" stopIfTrue="1" operator="equal">
      <formula>33</formula>
    </cfRule>
  </conditionalFormatting>
  <conditionalFormatting sqref="F615">
    <cfRule type="cellIs" dxfId="90" priority="50" stopIfTrue="1" operator="equal">
      <formula>"ЧУЖДИ СРЕДСТВА"</formula>
    </cfRule>
    <cfRule type="cellIs" dxfId="89" priority="51" stopIfTrue="1" operator="equal">
      <formula>"СЕС - ДМП"</formula>
    </cfRule>
    <cfRule type="cellIs" dxfId="88" priority="52" stopIfTrue="1" operator="equal">
      <formula>"СЕС - РА"</formula>
    </cfRule>
    <cfRule type="cellIs" dxfId="28" priority="53" stopIfTrue="1" operator="equal">
      <formula>"СЕС - ДЕС"</formula>
    </cfRule>
    <cfRule type="cellIs" dxfId="27" priority="54" stopIfTrue="1" operator="equal">
      <formula>"СЕС - КСФ"</formula>
    </cfRule>
  </conditionalFormatting>
  <conditionalFormatting sqref="D622">
    <cfRule type="cellIs" dxfId="87" priority="49" stopIfTrue="1" operator="notEqual">
      <formula>"ИЗБЕРЕТЕ ДЕЙНОСТ"</formula>
    </cfRule>
  </conditionalFormatting>
  <conditionalFormatting sqref="D740">
    <cfRule type="cellIs" dxfId="86" priority="48" stopIfTrue="1" operator="equal">
      <formula>0</formula>
    </cfRule>
  </conditionalFormatting>
  <conditionalFormatting sqref="C622">
    <cfRule type="cellIs" dxfId="85" priority="47" stopIfTrue="1" operator="notEqual">
      <formula>0</formula>
    </cfRule>
  </conditionalFormatting>
  <conditionalFormatting sqref="C620">
    <cfRule type="cellIs" dxfId="84" priority="46" stopIfTrue="1" operator="notEqual">
      <formula>0</formula>
    </cfRule>
  </conditionalFormatting>
  <conditionalFormatting sqref="F751">
    <cfRule type="cellIs" dxfId="83" priority="45" stopIfTrue="1" operator="equal">
      <formula>0</formula>
    </cfRule>
  </conditionalFormatting>
  <conditionalFormatting sqref="E753">
    <cfRule type="cellIs" dxfId="82" priority="40" stopIfTrue="1" operator="equal">
      <formula>98</formula>
    </cfRule>
    <cfRule type="cellIs" dxfId="81" priority="41" stopIfTrue="1" operator="equal">
      <formula>96</formula>
    </cfRule>
    <cfRule type="cellIs" dxfId="80" priority="42" stopIfTrue="1" operator="equal">
      <formula>42</formula>
    </cfRule>
    <cfRule type="cellIs" dxfId="26" priority="43" stopIfTrue="1" operator="equal">
      <formula>97</formula>
    </cfRule>
    <cfRule type="cellIs" dxfId="25" priority="44" stopIfTrue="1" operator="equal">
      <formula>33</formula>
    </cfRule>
  </conditionalFormatting>
  <conditionalFormatting sqref="F753">
    <cfRule type="cellIs" dxfId="79" priority="35" stopIfTrue="1" operator="equal">
      <formula>"ЧУЖДИ СРЕДСТВА"</formula>
    </cfRule>
    <cfRule type="cellIs" dxfId="78" priority="36" stopIfTrue="1" operator="equal">
      <formula>"СЕС - ДМП"</formula>
    </cfRule>
    <cfRule type="cellIs" dxfId="77" priority="37" stopIfTrue="1" operator="equal">
      <formula>"СЕС - РА"</formula>
    </cfRule>
    <cfRule type="cellIs" dxfId="24" priority="38" stopIfTrue="1" operator="equal">
      <formula>"СЕС - ДЕС"</formula>
    </cfRule>
    <cfRule type="cellIs" dxfId="23" priority="39" stopIfTrue="1" operator="equal">
      <formula>"СЕС - КСФ"</formula>
    </cfRule>
  </conditionalFormatting>
  <conditionalFormatting sqref="D760">
    <cfRule type="cellIs" dxfId="76" priority="34" stopIfTrue="1" operator="notEqual">
      <formula>"ИЗБЕРЕТЕ ДЕЙНОСТ"</formula>
    </cfRule>
  </conditionalFormatting>
  <conditionalFormatting sqref="D878">
    <cfRule type="cellIs" dxfId="75" priority="33" stopIfTrue="1" operator="equal">
      <formula>0</formula>
    </cfRule>
  </conditionalFormatting>
  <conditionalFormatting sqref="C760">
    <cfRule type="cellIs" dxfId="74" priority="32" stopIfTrue="1" operator="notEqual">
      <formula>0</formula>
    </cfRule>
  </conditionalFormatting>
  <conditionalFormatting sqref="C758">
    <cfRule type="cellIs" dxfId="73" priority="31" stopIfTrue="1" operator="notEqual">
      <formula>0</formula>
    </cfRule>
  </conditionalFormatting>
  <conditionalFormatting sqref="F889">
    <cfRule type="cellIs" dxfId="72" priority="30" stopIfTrue="1" operator="equal">
      <formula>0</formula>
    </cfRule>
  </conditionalFormatting>
  <conditionalFormatting sqref="E891">
    <cfRule type="cellIs" dxfId="71" priority="25" stopIfTrue="1" operator="equal">
      <formula>98</formula>
    </cfRule>
    <cfRule type="cellIs" dxfId="70" priority="26" stopIfTrue="1" operator="equal">
      <formula>96</formula>
    </cfRule>
    <cfRule type="cellIs" dxfId="69" priority="27" stopIfTrue="1" operator="equal">
      <formula>42</formula>
    </cfRule>
    <cfRule type="cellIs" dxfId="22" priority="28" stopIfTrue="1" operator="equal">
      <formula>97</formula>
    </cfRule>
    <cfRule type="cellIs" dxfId="21" priority="29" stopIfTrue="1" operator="equal">
      <formula>33</formula>
    </cfRule>
  </conditionalFormatting>
  <conditionalFormatting sqref="F891">
    <cfRule type="cellIs" dxfId="68" priority="20" stopIfTrue="1" operator="equal">
      <formula>"ЧУЖДИ СРЕДСТВА"</formula>
    </cfRule>
    <cfRule type="cellIs" dxfId="67" priority="21" stopIfTrue="1" operator="equal">
      <formula>"СЕС - ДМП"</formula>
    </cfRule>
    <cfRule type="cellIs" dxfId="66" priority="22" stopIfTrue="1" operator="equal">
      <formula>"СЕС - РА"</formula>
    </cfRule>
    <cfRule type="cellIs" dxfId="20" priority="23" stopIfTrue="1" operator="equal">
      <formula>"СЕС - ДЕС"</formula>
    </cfRule>
    <cfRule type="cellIs" dxfId="19" priority="24" stopIfTrue="1" operator="equal">
      <formula>"СЕС - КСФ"</formula>
    </cfRule>
  </conditionalFormatting>
  <conditionalFormatting sqref="D898">
    <cfRule type="cellIs" dxfId="65" priority="19" stopIfTrue="1" operator="notEqual">
      <formula>"ИЗБЕРЕТЕ ДЕЙНОСТ"</formula>
    </cfRule>
  </conditionalFormatting>
  <conditionalFormatting sqref="D1016">
    <cfRule type="cellIs" dxfId="64" priority="18" stopIfTrue="1" operator="equal">
      <formula>0</formula>
    </cfRule>
  </conditionalFormatting>
  <conditionalFormatting sqref="C898">
    <cfRule type="cellIs" dxfId="63" priority="17" stopIfTrue="1" operator="notEqual">
      <formula>0</formula>
    </cfRule>
  </conditionalFormatting>
  <conditionalFormatting sqref="C896">
    <cfRule type="cellIs" dxfId="62" priority="16" stopIfTrue="1" operator="notEqual">
      <formula>0</formula>
    </cfRule>
  </conditionalFormatting>
  <conditionalFormatting sqref="F1027">
    <cfRule type="cellIs" dxfId="61" priority="15" stopIfTrue="1" operator="equal">
      <formula>0</formula>
    </cfRule>
  </conditionalFormatting>
  <conditionalFormatting sqref="E1029">
    <cfRule type="cellIs" dxfId="60" priority="10" stopIfTrue="1" operator="equal">
      <formula>98</formula>
    </cfRule>
    <cfRule type="cellIs" dxfId="59" priority="11" stopIfTrue="1" operator="equal">
      <formula>96</formula>
    </cfRule>
    <cfRule type="cellIs" dxfId="58" priority="12" stopIfTrue="1" operator="equal">
      <formula>42</formula>
    </cfRule>
    <cfRule type="cellIs" dxfId="18" priority="13" stopIfTrue="1" operator="equal">
      <formula>97</formula>
    </cfRule>
    <cfRule type="cellIs" dxfId="17" priority="14" stopIfTrue="1" operator="equal">
      <formula>33</formula>
    </cfRule>
  </conditionalFormatting>
  <conditionalFormatting sqref="F1029">
    <cfRule type="cellIs" dxfId="57" priority="5" stopIfTrue="1" operator="equal">
      <formula>"ЧУЖДИ СРЕДСТВА"</formula>
    </cfRule>
    <cfRule type="cellIs" dxfId="56" priority="6" stopIfTrue="1" operator="equal">
      <formula>"СЕС - ДМП"</formula>
    </cfRule>
    <cfRule type="cellIs" dxfId="55" priority="7" stopIfTrue="1" operator="equal">
      <formula>"СЕС - РА"</formula>
    </cfRule>
    <cfRule type="cellIs" dxfId="16" priority="8" stopIfTrue="1" operator="equal">
      <formula>"СЕС - ДЕС"</formula>
    </cfRule>
    <cfRule type="cellIs" dxfId="15" priority="9" stopIfTrue="1" operator="equal">
      <formula>"СЕС - КСФ"</formula>
    </cfRule>
  </conditionalFormatting>
  <conditionalFormatting sqref="D1036">
    <cfRule type="cellIs" dxfId="54" priority="4" stopIfTrue="1" operator="notEqual">
      <formula>"ИЗБЕРЕТЕ ДЕЙНОСТ"</formula>
    </cfRule>
  </conditionalFormatting>
  <conditionalFormatting sqref="D1154">
    <cfRule type="cellIs" dxfId="53" priority="3" stopIfTrue="1" operator="equal">
      <formula>0</formula>
    </cfRule>
  </conditionalFormatting>
  <conditionalFormatting sqref="C1036">
    <cfRule type="cellIs" dxfId="52" priority="2" stopIfTrue="1" operator="notEqual">
      <formula>0</formula>
    </cfRule>
  </conditionalFormatting>
  <conditionalFormatting sqref="C1034">
    <cfRule type="cellIs" dxfId="51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77">
      <formula1>0</formula1>
    </dataValidation>
    <dataValidation type="whole" errorStyle="information" operator="lessThan" allowBlank="1" showInputMessage="1" showErrorMessage="1" error="Въвежда се отрицателно число !" sqref="L583:L586 L513:L516 L518:L519 L528:L531 L541:L561 L478:L492 L465:L466 L494:L498 L500:L507 L462:L463 L521:L526 L475:L476 L458:L460 L468:L473 L563:L581 L533:L536 L509:L511 L538:L539 L588:L592">
      <formula1>0</formula1>
    </dataValidation>
    <dataValidation type="whole" operator="lessThan" allowBlank="1" showInputMessage="1" showErrorMessage="1" error="Въвежда се цяло число!" sqref="F389:G391 F592:J592 F372:G372 K588:K592 F401:G401 K393:K394 F358:K370 F409:K414 F66:K71 H588:H591 I26:J27 K399:K400 F53:F57 I372:J372 H86:H89 H91:H92 H95:H107 H109:H111 K115:K119 H121:H123 H125:H135 H139:H140 H142:H149 H151:H158 H160:H167 F376:G377 F26:G27 F29:K32 F34:K38 F40:K46 K53:K57 F48:K51 F59:K60 K91:K92 K95:K107 K109:K111 F85:K85 K121:K123 K125:K135 K139:K140 K142:K149 K151:K158 K160:K167 H458:H460 H462:H463 H465:H466 H468:H473 H478:H492 H500:H507 H509:H511 H513:H516 H521:H526 H533:H536 H538:H539 H541:H561 H563:H581 F380:K383 H423:H424 K423:K424 K458:K460 K462:K463 K465:K466 K468:K473 K478:K492 K500:K507 K509:K511 K513:K516 K521:K526 K533:K536 K538:K539 K541:K561 K563:K581 I401:J401 H399:H400 K76 F86:F88 F77:K77 H78:H84 K78:K84 K86:K89 K113 H113 H115:H119 F114:K114 F62:K63 I376:J377 K406:K407 H406:H407 H372:H378 K372:K378 I105:I106 H393:H394 I389:J391 K388:K391 H388:H391 F25 I25 H53:I57 H76:I76 F76 I86:I88 I101 F98:F99 F101 F105:F106 I98:I99 F23:J24 F385:K386 F396:K397 F403:K404 F475:K476 F494:K497 F518:K519 F528:K530 F583:K586 F490:G492 I490:J492 F545:G552 I545:J552 H169:I169 K169:L169 E169:F169 K23:K27 H25:H27 F628:K632 F671:K676 F661:K663 F643:K659 F625:K626 F683:K685 F634:K641 F727:K730 F723:K725 F715:K721 F711:K713 F704:K709 F697:K702 F736:K736 F732:K733 F687:K695 F678:K681 F665:K668 F766:K770 F809:K814 F799:K801 F781:K797 F763:K764 F821:K823 F772:K779 F865:K868 F861:K863 F853:K859 F849:K851 F842:K847 F835:K840 F874:K874 F870:K871 F825:K833 F816:K819 F803:K806 F904:K908 F947:K952 F937:K939 F919:K935 F901:K902 F959:K961 F910:K917 F1003:K1006 F999:K1001 F991:K997 F987:K989 F980:K985 F973:K978 F1012:K1012 F1008:K1009 F963:K971 F954:K957 F941:K944 F1042:K1046 F1085:K1090 F1075:K1077 F1057:K1073 F1039:K1040 F1097:K1099 F1048:K1055 F1141:K1144 F1137:K1139 F1129:K1135 F1125:K1127 F1118:K1123 F1111:K1116 F1150:K1150 F1146:K1147 F1101:K1109 F1092:K1095 F1079:K1082">
      <formula1>999999999999999000</formula1>
    </dataValidation>
    <dataValidation type="whole" operator="lessThan" allowBlank="1" showInputMessage="1" showErrorMessage="1" error="Въвежда се цяло яисло!" sqref="F541:G542 F581:G581 F575:G576 F588:G591 F538:G539 F498:K498 I521:J526 I575:J576 I588:J591 K401 I581:J581 I553:J557 I423:J424 F553:G557 I538:J539 F531:K531 I541:J542 F423:G424 F468:G470 I468:J470 F521:G526 H401 F418:K421">
      <formula1>999999999999999000000</formula1>
    </dataValidation>
    <dataValidation errorStyle="information" operator="lessThan" allowBlank="1" showInputMessage="1" showErrorMessage="1" error="Въвежда се отрицателно число !" sqref="D399:D400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0 G25 H159 K93:K94 H108 H112 H120 H124 K72:K75 H141 H150 F52 K52 K159 H90 K108 K112 K120 K124 H136:H138 K141 J25 I124:J159 F161:G161 F28:K28 F33:K33 F39:K39 F47:K47 I161:J161 K136:K138 H52:I52 I78:J84 F78:G84 F107:F113 H93:H94 H72:I75 F72:F75 F61:K61 F64:K65 I115:J120 F115:G120 F124:G159 K90 G52:G57 J52:J57 G72:G76 I107:I113 J72:J76 F89:F97 F100 F102:F104 I89:I97 I100 I102:I104 G86:G113 J86:J113 E22:L22 G169 J169">
      <formula1>99999999999999900</formula1>
    </dataValidation>
    <dataValidation allowBlank="1" showInputMessage="1" showErrorMessage="1" sqref="E457:E593 E186:E301 E357:E425 E23:E168 E624:E740 E762:E878 E900:E1016 E1038:E1154"/>
    <dataValidation type="whole" operator="lessThanOrEqual" allowBlank="1" showInputMessage="1" showErrorMessage="1" error="Въвежда се цяло отрицателно число!" sqref="F121:G123 I121:J123 F160:G160 I160:J160 F162:G167 I162:J167 F231:K231 I378:J378 F296:K296 F394:G394 I394:J394 F244:K244 F378:G378 F400:G400 I400:J400 F561:G561 I561:J561 F407:G407 I407:J407 F458:G459 I458:J459 F462:G462 I462:J462 F465:G465 I465:J465 I579:J580 F579:G580 F480:G481 I480:J481 F484:G485 I484:J485 F488:G489 I488:J489 I559:J559 F559:G559 I569:J574 F569:G574 F502:G503 I502:J503 F506:G507 I506:J507 F513:G516 I513:J516 F533:G534 I533:J534 I544:J544 F544:G544 F669:K669 F734:K734 F682:K682 F807:K807 F872:K872 F820:K820 F945:K945 F1010:K1010 F958:K958 F1083:K1083 F1148:K1148 F1096:K1096">
      <formula1>0</formula1>
    </dataValidation>
    <dataValidation type="whole" operator="greaterThanOrEqual" allowBlank="1" showInputMessage="1" showErrorMessage="1" error="Въвежда се цяло положително число!" sqref="F373:G375 I373:J375 I563:J568 F563:G568 F388:G388 I388:J388 F577:G578 I577:J578 F509:G511 F543:G543 F399:G399 I399:J399 I560:J560 F560:G560 F406:G406 I406:J406 F460:G460 I460:J460 F463:G463 I463:J463 F466:G466 I466:J466 F471:G473 I471:J473 I558:J558 F558:G558 F478:G479 I478:J479 F482:G483 I482:J483 F486:G487 I486:J487 I509:J511 I543:J543 F535:G536 I535:J536 F500:G501 I500:J501 F504:G505 I504:J505">
      <formula1>0</formula1>
    </dataValidation>
    <dataValidation type="whole" operator="lessThan" allowBlank="1" showInputMessage="1" showErrorMessage="1" error="Въвежда се цяло положително число!" sqref="F393:G393 I393:J393">
      <formula1>99999999999999900</formula1>
    </dataValidation>
    <dataValidation type="list" allowBlank="1" showDropDown="1" showInputMessage="1" showErrorMessage="1" prompt="Използва се само  за финансово-правна форма СЕС-КСФ (код 98)_x000a_" sqref="D620 D758 D896 D1034">
      <formula1>OP_LIST</formula1>
    </dataValidation>
    <dataValidation type="list" allowBlank="1" showInputMessage="1" showErrorMessage="1" promptTitle="ВЪВЕДЕТЕ ДЕЙНОСТ" sqref="D622 D760 D898 D1036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68" max="7" man="1"/>
    <brk id="214" max="16383" man="1"/>
    <brk id="287" max="7" man="1"/>
    <brk id="341" max="5" man="1"/>
    <brk id="394" max="7" man="1"/>
    <brk id="444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E1" workbookViewId="0">
      <selection activeCell="E4" sqref="E4"/>
    </sheetView>
  </sheetViews>
  <sheetFormatPr defaultRowHeight="14.25"/>
  <cols>
    <col min="1" max="1" width="48.140625" style="1498" hidden="1" customWidth="1"/>
    <col min="2" max="2" width="105.85546875" style="1524" hidden="1" customWidth="1"/>
    <col min="3" max="4" width="48.140625" style="1498" hidden="1" customWidth="1"/>
    <col min="5" max="5" width="48.140625" style="1498" customWidth="1"/>
    <col min="6" max="16384" width="9.140625" style="1498"/>
  </cols>
  <sheetData>
    <row r="1" spans="1:3">
      <c r="A1" s="1496" t="s">
        <v>813</v>
      </c>
      <c r="B1" s="1497" t="s">
        <v>817</v>
      </c>
      <c r="C1" s="1496"/>
    </row>
    <row r="2" spans="1:3" ht="31.5" customHeight="1">
      <c r="A2" s="1499">
        <v>0</v>
      </c>
      <c r="B2" s="1500" t="s">
        <v>1237</v>
      </c>
      <c r="C2" s="1501" t="s">
        <v>1692</v>
      </c>
    </row>
    <row r="3" spans="1:3" ht="35.25" customHeight="1">
      <c r="A3" s="1499">
        <v>33</v>
      </c>
      <c r="B3" s="1500" t="s">
        <v>1238</v>
      </c>
      <c r="C3" s="1502" t="s">
        <v>1693</v>
      </c>
    </row>
    <row r="4" spans="1:3" ht="35.25" customHeight="1">
      <c r="A4" s="1499">
        <v>42</v>
      </c>
      <c r="B4" s="1500" t="s">
        <v>1239</v>
      </c>
      <c r="C4" s="1503" t="s">
        <v>1694</v>
      </c>
    </row>
    <row r="5" spans="1:3" ht="19.5">
      <c r="A5" s="1499">
        <v>96</v>
      </c>
      <c r="B5" s="1500" t="s">
        <v>1240</v>
      </c>
      <c r="C5" s="1503" t="s">
        <v>1695</v>
      </c>
    </row>
    <row r="6" spans="1:3" ht="19.5">
      <c r="A6" s="1499">
        <v>97</v>
      </c>
      <c r="B6" s="1500" t="s">
        <v>1241</v>
      </c>
      <c r="C6" s="1503" t="s">
        <v>1696</v>
      </c>
    </row>
    <row r="7" spans="1:3" ht="19.5">
      <c r="A7" s="1499">
        <v>98</v>
      </c>
      <c r="B7" s="1500" t="s">
        <v>1242</v>
      </c>
      <c r="C7" s="1503" t="s">
        <v>1697</v>
      </c>
    </row>
    <row r="8" spans="1:3" ht="15">
      <c r="A8" s="1504"/>
      <c r="B8" s="1504"/>
      <c r="C8" s="1504"/>
    </row>
    <row r="9" spans="1:3" ht="15.75">
      <c r="A9" s="1505"/>
      <c r="B9" s="1505"/>
      <c r="C9" s="1506"/>
    </row>
    <row r="10" spans="1:3">
      <c r="A10" s="1611" t="s">
        <v>813</v>
      </c>
      <c r="B10" s="1612" t="s">
        <v>816</v>
      </c>
      <c r="C10" s="1611"/>
    </row>
    <row r="11" spans="1:3">
      <c r="A11" s="1613"/>
      <c r="B11" s="1614" t="s">
        <v>384</v>
      </c>
      <c r="C11" s="1613"/>
    </row>
    <row r="12" spans="1:3" ht="15.75">
      <c r="A12" s="1507">
        <v>1101</v>
      </c>
      <c r="B12" s="1508" t="s">
        <v>385</v>
      </c>
      <c r="C12" s="1507">
        <v>1101</v>
      </c>
    </row>
    <row r="13" spans="1:3" ht="15.75">
      <c r="A13" s="1507">
        <v>1103</v>
      </c>
      <c r="B13" s="1509" t="s">
        <v>386</v>
      </c>
      <c r="C13" s="1507">
        <v>1103</v>
      </c>
    </row>
    <row r="14" spans="1:3" ht="15.75">
      <c r="A14" s="1507">
        <v>1104</v>
      </c>
      <c r="B14" s="1510" t="s">
        <v>387</v>
      </c>
      <c r="C14" s="1507">
        <v>1104</v>
      </c>
    </row>
    <row r="15" spans="1:3" ht="15.75">
      <c r="A15" s="1507">
        <v>1105</v>
      </c>
      <c r="B15" s="1510" t="s">
        <v>388</v>
      </c>
      <c r="C15" s="1507">
        <v>1105</v>
      </c>
    </row>
    <row r="16" spans="1:3" ht="15.75">
      <c r="A16" s="1507">
        <v>1106</v>
      </c>
      <c r="B16" s="1510" t="s">
        <v>389</v>
      </c>
      <c r="C16" s="1507">
        <v>1106</v>
      </c>
    </row>
    <row r="17" spans="1:3" ht="15.75">
      <c r="A17" s="1507">
        <v>1107</v>
      </c>
      <c r="B17" s="1510" t="s">
        <v>390</v>
      </c>
      <c r="C17" s="1507">
        <v>1107</v>
      </c>
    </row>
    <row r="18" spans="1:3" ht="15.75">
      <c r="A18" s="1507">
        <v>1108</v>
      </c>
      <c r="B18" s="1510" t="s">
        <v>391</v>
      </c>
      <c r="C18" s="1507">
        <v>1108</v>
      </c>
    </row>
    <row r="19" spans="1:3" ht="15.75">
      <c r="A19" s="1507">
        <v>1111</v>
      </c>
      <c r="B19" s="1511" t="s">
        <v>392</v>
      </c>
      <c r="C19" s="1507">
        <v>1111</v>
      </c>
    </row>
    <row r="20" spans="1:3" ht="15.75">
      <c r="A20" s="1507">
        <v>1115</v>
      </c>
      <c r="B20" s="1511" t="s">
        <v>393</v>
      </c>
      <c r="C20" s="1507">
        <v>1115</v>
      </c>
    </row>
    <row r="21" spans="1:3" ht="15.75">
      <c r="A21" s="1507">
        <v>1116</v>
      </c>
      <c r="B21" s="1511" t="s">
        <v>394</v>
      </c>
      <c r="C21" s="1507">
        <v>1116</v>
      </c>
    </row>
    <row r="22" spans="1:3" ht="15.75">
      <c r="A22" s="1507">
        <v>1117</v>
      </c>
      <c r="B22" s="1511" t="s">
        <v>395</v>
      </c>
      <c r="C22" s="1507">
        <v>1117</v>
      </c>
    </row>
    <row r="23" spans="1:3" ht="15.75">
      <c r="A23" s="1507">
        <v>1121</v>
      </c>
      <c r="B23" s="1510" t="s">
        <v>396</v>
      </c>
      <c r="C23" s="1507">
        <v>1121</v>
      </c>
    </row>
    <row r="24" spans="1:3" ht="15.75">
      <c r="A24" s="1507">
        <v>1122</v>
      </c>
      <c r="B24" s="1510" t="s">
        <v>397</v>
      </c>
      <c r="C24" s="1507">
        <v>1122</v>
      </c>
    </row>
    <row r="25" spans="1:3" ht="15.75">
      <c r="A25" s="1507">
        <v>1123</v>
      </c>
      <c r="B25" s="1510" t="s">
        <v>398</v>
      </c>
      <c r="C25" s="1507">
        <v>1123</v>
      </c>
    </row>
    <row r="26" spans="1:3" ht="15.75">
      <c r="A26" s="1507">
        <v>1125</v>
      </c>
      <c r="B26" s="1512" t="s">
        <v>399</v>
      </c>
      <c r="C26" s="1507">
        <v>1125</v>
      </c>
    </row>
    <row r="27" spans="1:3" ht="15.75">
      <c r="A27" s="1507">
        <v>1128</v>
      </c>
      <c r="B27" s="1510" t="s">
        <v>400</v>
      </c>
      <c r="C27" s="1507">
        <v>1128</v>
      </c>
    </row>
    <row r="28" spans="1:3" ht="15.75">
      <c r="A28" s="1507">
        <v>1139</v>
      </c>
      <c r="B28" s="1513" t="s">
        <v>401</v>
      </c>
      <c r="C28" s="1507">
        <v>1139</v>
      </c>
    </row>
    <row r="29" spans="1:3" ht="15.75">
      <c r="A29" s="1507">
        <v>1141</v>
      </c>
      <c r="B29" s="1511" t="s">
        <v>402</v>
      </c>
      <c r="C29" s="1507">
        <v>1141</v>
      </c>
    </row>
    <row r="30" spans="1:3" ht="15.75">
      <c r="A30" s="1507">
        <v>1142</v>
      </c>
      <c r="B30" s="1510" t="s">
        <v>403</v>
      </c>
      <c r="C30" s="1507">
        <v>1142</v>
      </c>
    </row>
    <row r="31" spans="1:3" ht="15.75">
      <c r="A31" s="1507">
        <v>1143</v>
      </c>
      <c r="B31" s="1511" t="s">
        <v>404</v>
      </c>
      <c r="C31" s="1507">
        <v>1143</v>
      </c>
    </row>
    <row r="32" spans="1:3" ht="15.75">
      <c r="A32" s="1507">
        <v>1144</v>
      </c>
      <c r="B32" s="1511" t="s">
        <v>405</v>
      </c>
      <c r="C32" s="1507">
        <v>1144</v>
      </c>
    </row>
    <row r="33" spans="1:3" ht="15.75">
      <c r="A33" s="1507">
        <v>1145</v>
      </c>
      <c r="B33" s="1510" t="s">
        <v>406</v>
      </c>
      <c r="C33" s="1507">
        <v>1145</v>
      </c>
    </row>
    <row r="34" spans="1:3" ht="15.75">
      <c r="A34" s="1507">
        <v>1146</v>
      </c>
      <c r="B34" s="1511" t="s">
        <v>407</v>
      </c>
      <c r="C34" s="1507">
        <v>1146</v>
      </c>
    </row>
    <row r="35" spans="1:3" ht="15.75">
      <c r="A35" s="1507">
        <v>1147</v>
      </c>
      <c r="B35" s="1511" t="s">
        <v>408</v>
      </c>
      <c r="C35" s="1507">
        <v>1147</v>
      </c>
    </row>
    <row r="36" spans="1:3" ht="15.75">
      <c r="A36" s="1507">
        <v>1148</v>
      </c>
      <c r="B36" s="1511" t="s">
        <v>409</v>
      </c>
      <c r="C36" s="1507">
        <v>1148</v>
      </c>
    </row>
    <row r="37" spans="1:3" ht="15.75">
      <c r="A37" s="1507">
        <v>1149</v>
      </c>
      <c r="B37" s="1511" t="s">
        <v>410</v>
      </c>
      <c r="C37" s="1507">
        <v>1149</v>
      </c>
    </row>
    <row r="38" spans="1:3" ht="15.75">
      <c r="A38" s="1507">
        <v>1151</v>
      </c>
      <c r="B38" s="1511" t="s">
        <v>411</v>
      </c>
      <c r="C38" s="1507">
        <v>1151</v>
      </c>
    </row>
    <row r="39" spans="1:3" ht="15.75">
      <c r="A39" s="1507">
        <v>1158</v>
      </c>
      <c r="B39" s="1510" t="s">
        <v>412</v>
      </c>
      <c r="C39" s="1507">
        <v>1158</v>
      </c>
    </row>
    <row r="40" spans="1:3" ht="15.75">
      <c r="A40" s="1507">
        <v>1161</v>
      </c>
      <c r="B40" s="1510" t="s">
        <v>413</v>
      </c>
      <c r="C40" s="1507">
        <v>1161</v>
      </c>
    </row>
    <row r="41" spans="1:3" ht="15.75">
      <c r="A41" s="1507">
        <v>1162</v>
      </c>
      <c r="B41" s="1510" t="s">
        <v>414</v>
      </c>
      <c r="C41" s="1507">
        <v>1162</v>
      </c>
    </row>
    <row r="42" spans="1:3" ht="15.75">
      <c r="A42" s="1507">
        <v>1163</v>
      </c>
      <c r="B42" s="1510" t="s">
        <v>415</v>
      </c>
      <c r="C42" s="1507">
        <v>1163</v>
      </c>
    </row>
    <row r="43" spans="1:3" ht="15.75">
      <c r="A43" s="1507">
        <v>1168</v>
      </c>
      <c r="B43" s="1510" t="s">
        <v>416</v>
      </c>
      <c r="C43" s="1507">
        <v>1168</v>
      </c>
    </row>
    <row r="44" spans="1:3" ht="15.75">
      <c r="A44" s="1507">
        <v>1179</v>
      </c>
      <c r="B44" s="1511" t="s">
        <v>417</v>
      </c>
      <c r="C44" s="1507">
        <v>1179</v>
      </c>
    </row>
    <row r="45" spans="1:3" ht="15.75">
      <c r="A45" s="1507">
        <v>2201</v>
      </c>
      <c r="B45" s="1511" t="s">
        <v>418</v>
      </c>
      <c r="C45" s="1507">
        <v>2201</v>
      </c>
    </row>
    <row r="46" spans="1:3" ht="15.75">
      <c r="A46" s="1507">
        <v>2205</v>
      </c>
      <c r="B46" s="1510" t="s">
        <v>419</v>
      </c>
      <c r="C46" s="1507">
        <v>2205</v>
      </c>
    </row>
    <row r="47" spans="1:3" ht="15.75">
      <c r="A47" s="1507">
        <v>2206</v>
      </c>
      <c r="B47" s="1513" t="s">
        <v>420</v>
      </c>
      <c r="C47" s="1507">
        <v>2206</v>
      </c>
    </row>
    <row r="48" spans="1:3" ht="15.75">
      <c r="A48" s="1507">
        <v>2215</v>
      </c>
      <c r="B48" s="1510" t="s">
        <v>421</v>
      </c>
      <c r="C48" s="1507">
        <v>2215</v>
      </c>
    </row>
    <row r="49" spans="1:3" ht="15.75">
      <c r="A49" s="1507">
        <v>2218</v>
      </c>
      <c r="B49" s="1510" t="s">
        <v>422</v>
      </c>
      <c r="C49" s="1507">
        <v>2218</v>
      </c>
    </row>
    <row r="50" spans="1:3" ht="15.75">
      <c r="A50" s="1507">
        <v>2219</v>
      </c>
      <c r="B50" s="1510" t="s">
        <v>423</v>
      </c>
      <c r="C50" s="1507">
        <v>2219</v>
      </c>
    </row>
    <row r="51" spans="1:3" ht="15.75">
      <c r="A51" s="1507">
        <v>2221</v>
      </c>
      <c r="B51" s="1511" t="s">
        <v>424</v>
      </c>
      <c r="C51" s="1507">
        <v>2221</v>
      </c>
    </row>
    <row r="52" spans="1:3" ht="15.75">
      <c r="A52" s="1507">
        <v>2222</v>
      </c>
      <c r="B52" s="1514" t="s">
        <v>425</v>
      </c>
      <c r="C52" s="1507">
        <v>2222</v>
      </c>
    </row>
    <row r="53" spans="1:3" ht="15.75">
      <c r="A53" s="1507">
        <v>2223</v>
      </c>
      <c r="B53" s="1514" t="s">
        <v>2037</v>
      </c>
      <c r="C53" s="1507">
        <v>2223</v>
      </c>
    </row>
    <row r="54" spans="1:3" ht="15.75">
      <c r="A54" s="1507">
        <v>2224</v>
      </c>
      <c r="B54" s="1513" t="s">
        <v>426</v>
      </c>
      <c r="C54" s="1507">
        <v>2224</v>
      </c>
    </row>
    <row r="55" spans="1:3" ht="15.75">
      <c r="A55" s="1507">
        <v>2225</v>
      </c>
      <c r="B55" s="1510" t="s">
        <v>427</v>
      </c>
      <c r="C55" s="1507">
        <v>2225</v>
      </c>
    </row>
    <row r="56" spans="1:3" ht="15.75">
      <c r="A56" s="1507">
        <v>2228</v>
      </c>
      <c r="B56" s="1510" t="s">
        <v>428</v>
      </c>
      <c r="C56" s="1507">
        <v>2228</v>
      </c>
    </row>
    <row r="57" spans="1:3" ht="15.75">
      <c r="A57" s="1507">
        <v>2239</v>
      </c>
      <c r="B57" s="1511" t="s">
        <v>429</v>
      </c>
      <c r="C57" s="1507">
        <v>2239</v>
      </c>
    </row>
    <row r="58" spans="1:3" ht="15.75">
      <c r="A58" s="1507">
        <v>2241</v>
      </c>
      <c r="B58" s="1514" t="s">
        <v>430</v>
      </c>
      <c r="C58" s="1507">
        <v>2241</v>
      </c>
    </row>
    <row r="59" spans="1:3" ht="15.75">
      <c r="A59" s="1507">
        <v>2242</v>
      </c>
      <c r="B59" s="1514" t="s">
        <v>431</v>
      </c>
      <c r="C59" s="1507">
        <v>2242</v>
      </c>
    </row>
    <row r="60" spans="1:3" ht="15.75">
      <c r="A60" s="1507">
        <v>2243</v>
      </c>
      <c r="B60" s="1514" t="s">
        <v>432</v>
      </c>
      <c r="C60" s="1507">
        <v>2243</v>
      </c>
    </row>
    <row r="61" spans="1:3" ht="15.75">
      <c r="A61" s="1507">
        <v>2244</v>
      </c>
      <c r="B61" s="1514" t="s">
        <v>433</v>
      </c>
      <c r="C61" s="1507">
        <v>2244</v>
      </c>
    </row>
    <row r="62" spans="1:3" ht="15.75">
      <c r="A62" s="1507">
        <v>2245</v>
      </c>
      <c r="B62" s="1515" t="s">
        <v>434</v>
      </c>
      <c r="C62" s="1507">
        <v>2245</v>
      </c>
    </row>
    <row r="63" spans="1:3" ht="15.75">
      <c r="A63" s="1507">
        <v>2246</v>
      </c>
      <c r="B63" s="1514" t="s">
        <v>435</v>
      </c>
      <c r="C63" s="1507">
        <v>2246</v>
      </c>
    </row>
    <row r="64" spans="1:3" ht="15.75">
      <c r="A64" s="1507">
        <v>2247</v>
      </c>
      <c r="B64" s="1514" t="s">
        <v>436</v>
      </c>
      <c r="C64" s="1507">
        <v>2247</v>
      </c>
    </row>
    <row r="65" spans="1:3" ht="15.75">
      <c r="A65" s="1507">
        <v>2248</v>
      </c>
      <c r="B65" s="1514" t="s">
        <v>437</v>
      </c>
      <c r="C65" s="1507">
        <v>2248</v>
      </c>
    </row>
    <row r="66" spans="1:3" ht="15.75">
      <c r="A66" s="1507">
        <v>2249</v>
      </c>
      <c r="B66" s="1514" t="s">
        <v>438</v>
      </c>
      <c r="C66" s="1507">
        <v>2249</v>
      </c>
    </row>
    <row r="67" spans="1:3" ht="15.75">
      <c r="A67" s="1507">
        <v>2258</v>
      </c>
      <c r="B67" s="1510" t="s">
        <v>439</v>
      </c>
      <c r="C67" s="1507">
        <v>2258</v>
      </c>
    </row>
    <row r="68" spans="1:3" ht="15.75">
      <c r="A68" s="1507">
        <v>2259</v>
      </c>
      <c r="B68" s="1513" t="s">
        <v>440</v>
      </c>
      <c r="C68" s="1507">
        <v>2259</v>
      </c>
    </row>
    <row r="69" spans="1:3" ht="15.75">
      <c r="A69" s="1507">
        <v>2261</v>
      </c>
      <c r="B69" s="1511" t="s">
        <v>441</v>
      </c>
      <c r="C69" s="1507">
        <v>2261</v>
      </c>
    </row>
    <row r="70" spans="1:3" ht="15.75">
      <c r="A70" s="1507">
        <v>2268</v>
      </c>
      <c r="B70" s="1510" t="s">
        <v>442</v>
      </c>
      <c r="C70" s="1507">
        <v>2268</v>
      </c>
    </row>
    <row r="71" spans="1:3" ht="15.75">
      <c r="A71" s="1507">
        <v>2279</v>
      </c>
      <c r="B71" s="1511" t="s">
        <v>443</v>
      </c>
      <c r="C71" s="1507">
        <v>2279</v>
      </c>
    </row>
    <row r="72" spans="1:3" ht="15.75">
      <c r="A72" s="1507">
        <v>2281</v>
      </c>
      <c r="B72" s="1513" t="s">
        <v>444</v>
      </c>
      <c r="C72" s="1507">
        <v>2281</v>
      </c>
    </row>
    <row r="73" spans="1:3" ht="15.75">
      <c r="A73" s="1507">
        <v>2282</v>
      </c>
      <c r="B73" s="1513" t="s">
        <v>445</v>
      </c>
      <c r="C73" s="1507">
        <v>2282</v>
      </c>
    </row>
    <row r="74" spans="1:3" ht="15.75">
      <c r="A74" s="1507">
        <v>2283</v>
      </c>
      <c r="B74" s="1513" t="s">
        <v>446</v>
      </c>
      <c r="C74" s="1507">
        <v>2283</v>
      </c>
    </row>
    <row r="75" spans="1:3" ht="15.75">
      <c r="A75" s="1507">
        <v>2284</v>
      </c>
      <c r="B75" s="1513" t="s">
        <v>447</v>
      </c>
      <c r="C75" s="1507">
        <v>2284</v>
      </c>
    </row>
    <row r="76" spans="1:3" ht="15.75">
      <c r="A76" s="1507">
        <v>2285</v>
      </c>
      <c r="B76" s="1513" t="s">
        <v>448</v>
      </c>
      <c r="C76" s="1507">
        <v>2285</v>
      </c>
    </row>
    <row r="77" spans="1:3" ht="15.75">
      <c r="A77" s="1507">
        <v>2288</v>
      </c>
      <c r="B77" s="1513" t="s">
        <v>449</v>
      </c>
      <c r="C77" s="1507">
        <v>2288</v>
      </c>
    </row>
    <row r="78" spans="1:3" ht="15.75">
      <c r="A78" s="1507">
        <v>2289</v>
      </c>
      <c r="B78" s="1513" t="s">
        <v>450</v>
      </c>
      <c r="C78" s="1507">
        <v>2289</v>
      </c>
    </row>
    <row r="79" spans="1:3" ht="15.75">
      <c r="A79" s="1507">
        <v>3301</v>
      </c>
      <c r="B79" s="1510" t="s">
        <v>451</v>
      </c>
      <c r="C79" s="1507">
        <v>3301</v>
      </c>
    </row>
    <row r="80" spans="1:3" ht="15.75">
      <c r="A80" s="1507">
        <v>3311</v>
      </c>
      <c r="B80" s="1510" t="s">
        <v>2038</v>
      </c>
      <c r="C80" s="1507">
        <v>3311</v>
      </c>
    </row>
    <row r="81" spans="1:3" ht="15.75">
      <c r="A81" s="1507">
        <v>3312</v>
      </c>
      <c r="B81" s="1511" t="s">
        <v>2039</v>
      </c>
      <c r="C81" s="1507">
        <v>3312</v>
      </c>
    </row>
    <row r="82" spans="1:3" ht="15.75">
      <c r="A82" s="1507">
        <v>3318</v>
      </c>
      <c r="B82" s="1513" t="s">
        <v>452</v>
      </c>
      <c r="C82" s="1507">
        <v>3318</v>
      </c>
    </row>
    <row r="83" spans="1:3" ht="15.75">
      <c r="A83" s="1507">
        <v>3321</v>
      </c>
      <c r="B83" s="1510" t="s">
        <v>2030</v>
      </c>
      <c r="C83" s="1507">
        <v>3321</v>
      </c>
    </row>
    <row r="84" spans="1:3" ht="15.75">
      <c r="A84" s="1507">
        <v>3322</v>
      </c>
      <c r="B84" s="1511" t="s">
        <v>2031</v>
      </c>
      <c r="C84" s="1507">
        <v>3322</v>
      </c>
    </row>
    <row r="85" spans="1:3" ht="15.75">
      <c r="A85" s="1507">
        <v>3323</v>
      </c>
      <c r="B85" s="1513" t="s">
        <v>2029</v>
      </c>
      <c r="C85" s="1507">
        <v>3323</v>
      </c>
    </row>
    <row r="86" spans="1:3" ht="15.75">
      <c r="A86" s="1507">
        <v>3324</v>
      </c>
      <c r="B86" s="1513" t="s">
        <v>453</v>
      </c>
      <c r="C86" s="1507">
        <v>3324</v>
      </c>
    </row>
    <row r="87" spans="1:3" ht="15.75">
      <c r="A87" s="1507">
        <v>3325</v>
      </c>
      <c r="B87" s="1511" t="s">
        <v>2032</v>
      </c>
      <c r="C87" s="1507">
        <v>3325</v>
      </c>
    </row>
    <row r="88" spans="1:3" ht="15.75">
      <c r="A88" s="1507">
        <v>3326</v>
      </c>
      <c r="B88" s="1510" t="s">
        <v>2033</v>
      </c>
      <c r="C88" s="1507">
        <v>3326</v>
      </c>
    </row>
    <row r="89" spans="1:3" ht="15.75">
      <c r="A89" s="1507">
        <v>3327</v>
      </c>
      <c r="B89" s="1510" t="s">
        <v>2034</v>
      </c>
      <c r="C89" s="1507">
        <v>3327</v>
      </c>
    </row>
    <row r="90" spans="1:3" ht="15.75">
      <c r="A90" s="1507">
        <v>3332</v>
      </c>
      <c r="B90" s="1510" t="s">
        <v>454</v>
      </c>
      <c r="C90" s="1507">
        <v>3332</v>
      </c>
    </row>
    <row r="91" spans="1:3" ht="15.75">
      <c r="A91" s="1507">
        <v>3333</v>
      </c>
      <c r="B91" s="1511" t="s">
        <v>455</v>
      </c>
      <c r="C91" s="1507">
        <v>3333</v>
      </c>
    </row>
    <row r="92" spans="1:3" ht="15.75">
      <c r="A92" s="1507">
        <v>3334</v>
      </c>
      <c r="B92" s="1511" t="s">
        <v>534</v>
      </c>
      <c r="C92" s="1507">
        <v>3334</v>
      </c>
    </row>
    <row r="93" spans="1:3" ht="15.75">
      <c r="A93" s="1507">
        <v>3336</v>
      </c>
      <c r="B93" s="1511" t="s">
        <v>535</v>
      </c>
      <c r="C93" s="1507">
        <v>3336</v>
      </c>
    </row>
    <row r="94" spans="1:3" ht="15.75">
      <c r="A94" s="1507">
        <v>3337</v>
      </c>
      <c r="B94" s="1510" t="s">
        <v>2035</v>
      </c>
      <c r="C94" s="1507">
        <v>3337</v>
      </c>
    </row>
    <row r="95" spans="1:3" ht="15.75">
      <c r="A95" s="1507">
        <v>3338</v>
      </c>
      <c r="B95" s="1510" t="s">
        <v>2036</v>
      </c>
      <c r="C95" s="1507">
        <v>3338</v>
      </c>
    </row>
    <row r="96" spans="1:3" ht="15.75">
      <c r="A96" s="1507">
        <v>3341</v>
      </c>
      <c r="B96" s="1511" t="s">
        <v>536</v>
      </c>
      <c r="C96" s="1507">
        <v>3341</v>
      </c>
    </row>
    <row r="97" spans="1:3" ht="15.75">
      <c r="A97" s="1507">
        <v>3349</v>
      </c>
      <c r="B97" s="1511" t="s">
        <v>456</v>
      </c>
      <c r="C97" s="1507">
        <v>3349</v>
      </c>
    </row>
    <row r="98" spans="1:3" ht="15.75">
      <c r="A98" s="1507">
        <v>3359</v>
      </c>
      <c r="B98" s="1511" t="s">
        <v>457</v>
      </c>
      <c r="C98" s="1507">
        <v>3359</v>
      </c>
    </row>
    <row r="99" spans="1:3" ht="15.75">
      <c r="A99" s="1507">
        <v>3369</v>
      </c>
      <c r="B99" s="1511" t="s">
        <v>458</v>
      </c>
      <c r="C99" s="1507">
        <v>3369</v>
      </c>
    </row>
    <row r="100" spans="1:3" ht="15.75">
      <c r="A100" s="1507">
        <v>3388</v>
      </c>
      <c r="B100" s="1510" t="s">
        <v>0</v>
      </c>
      <c r="C100" s="1507">
        <v>3388</v>
      </c>
    </row>
    <row r="101" spans="1:3" ht="15.75">
      <c r="A101" s="1507">
        <v>3389</v>
      </c>
      <c r="B101" s="1511" t="s">
        <v>1</v>
      </c>
      <c r="C101" s="1507">
        <v>3389</v>
      </c>
    </row>
    <row r="102" spans="1:3" ht="15.75">
      <c r="A102" s="1507">
        <v>4401</v>
      </c>
      <c r="B102" s="1510" t="s">
        <v>2</v>
      </c>
      <c r="C102" s="1507">
        <v>4401</v>
      </c>
    </row>
    <row r="103" spans="1:3" ht="15.75">
      <c r="A103" s="1507">
        <v>4412</v>
      </c>
      <c r="B103" s="1513" t="s">
        <v>3</v>
      </c>
      <c r="C103" s="1507">
        <v>4412</v>
      </c>
    </row>
    <row r="104" spans="1:3" ht="15.75">
      <c r="A104" s="1507">
        <v>4415</v>
      </c>
      <c r="B104" s="1511" t="s">
        <v>4</v>
      </c>
      <c r="C104" s="1507">
        <v>4415</v>
      </c>
    </row>
    <row r="105" spans="1:3" ht="15.75">
      <c r="A105" s="1507">
        <v>4418</v>
      </c>
      <c r="B105" s="1511" t="s">
        <v>5</v>
      </c>
      <c r="C105" s="1507">
        <v>4418</v>
      </c>
    </row>
    <row r="106" spans="1:3" ht="15.75">
      <c r="A106" s="1507">
        <v>4429</v>
      </c>
      <c r="B106" s="1510" t="s">
        <v>6</v>
      </c>
      <c r="C106" s="1507">
        <v>4429</v>
      </c>
    </row>
    <row r="107" spans="1:3" ht="15.75">
      <c r="A107" s="1507">
        <v>4431</v>
      </c>
      <c r="B107" s="1511" t="s">
        <v>2040</v>
      </c>
      <c r="C107" s="1507">
        <v>4431</v>
      </c>
    </row>
    <row r="108" spans="1:3" ht="15.75">
      <c r="A108" s="1507">
        <v>4433</v>
      </c>
      <c r="B108" s="1511" t="s">
        <v>7</v>
      </c>
      <c r="C108" s="1507">
        <v>4433</v>
      </c>
    </row>
    <row r="109" spans="1:3" ht="15.75">
      <c r="A109" s="1507">
        <v>4436</v>
      </c>
      <c r="B109" s="1511" t="s">
        <v>8</v>
      </c>
      <c r="C109" s="1507">
        <v>4436</v>
      </c>
    </row>
    <row r="110" spans="1:3" ht="15.75">
      <c r="A110" s="1507">
        <v>4437</v>
      </c>
      <c r="B110" s="1512" t="s">
        <v>9</v>
      </c>
      <c r="C110" s="1507">
        <v>4437</v>
      </c>
    </row>
    <row r="111" spans="1:3" ht="15.75">
      <c r="A111" s="1507">
        <v>4450</v>
      </c>
      <c r="B111" s="1511" t="s">
        <v>10</v>
      </c>
      <c r="C111" s="1507">
        <v>4450</v>
      </c>
    </row>
    <row r="112" spans="1:3" ht="15.75">
      <c r="A112" s="1507">
        <v>4451</v>
      </c>
      <c r="B112" s="1516" t="s">
        <v>11</v>
      </c>
      <c r="C112" s="1507">
        <v>4451</v>
      </c>
    </row>
    <row r="113" spans="1:3" ht="15.75">
      <c r="A113" s="1507">
        <v>4452</v>
      </c>
      <c r="B113" s="1516" t="s">
        <v>12</v>
      </c>
      <c r="C113" s="1507">
        <v>4452</v>
      </c>
    </row>
    <row r="114" spans="1:3" ht="15.75">
      <c r="A114" s="1507">
        <v>4453</v>
      </c>
      <c r="B114" s="1516" t="s">
        <v>13</v>
      </c>
      <c r="C114" s="1507">
        <v>4453</v>
      </c>
    </row>
    <row r="115" spans="1:3" ht="15.75">
      <c r="A115" s="1507">
        <v>4454</v>
      </c>
      <c r="B115" s="1517" t="s">
        <v>14</v>
      </c>
      <c r="C115" s="1507">
        <v>4454</v>
      </c>
    </row>
    <row r="116" spans="1:3" ht="15.75">
      <c r="A116" s="1507">
        <v>4455</v>
      </c>
      <c r="B116" s="1517" t="s">
        <v>2041</v>
      </c>
      <c r="C116" s="1507">
        <v>4455</v>
      </c>
    </row>
    <row r="117" spans="1:3" ht="15.75">
      <c r="A117" s="1507">
        <v>4456</v>
      </c>
      <c r="B117" s="1516" t="s">
        <v>15</v>
      </c>
      <c r="C117" s="1507">
        <v>4456</v>
      </c>
    </row>
    <row r="118" spans="1:3" ht="15.75">
      <c r="A118" s="1507">
        <v>4457</v>
      </c>
      <c r="B118" s="1518" t="s">
        <v>2042</v>
      </c>
      <c r="C118" s="1507">
        <v>4457</v>
      </c>
    </row>
    <row r="119" spans="1:3" ht="15.75">
      <c r="A119" s="1507">
        <v>4458</v>
      </c>
      <c r="B119" s="1518" t="s">
        <v>2043</v>
      </c>
      <c r="C119" s="1507">
        <v>4458</v>
      </c>
    </row>
    <row r="120" spans="1:3" ht="15.75">
      <c r="A120" s="1507">
        <v>4459</v>
      </c>
      <c r="B120" s="1518" t="s">
        <v>1698</v>
      </c>
      <c r="C120" s="1507">
        <v>4459</v>
      </c>
    </row>
    <row r="121" spans="1:3" ht="15.75">
      <c r="A121" s="1507">
        <v>4465</v>
      </c>
      <c r="B121" s="1508" t="s">
        <v>16</v>
      </c>
      <c r="C121" s="1507">
        <v>4465</v>
      </c>
    </row>
    <row r="122" spans="1:3" ht="15.75">
      <c r="A122" s="1507">
        <v>4467</v>
      </c>
      <c r="B122" s="1509" t="s">
        <v>17</v>
      </c>
      <c r="C122" s="1507">
        <v>4467</v>
      </c>
    </row>
    <row r="123" spans="1:3" ht="15.75">
      <c r="A123" s="1507">
        <v>4468</v>
      </c>
      <c r="B123" s="1510" t="s">
        <v>18</v>
      </c>
      <c r="C123" s="1507">
        <v>4468</v>
      </c>
    </row>
    <row r="124" spans="1:3" ht="15.75">
      <c r="A124" s="1507">
        <v>4469</v>
      </c>
      <c r="B124" s="1511" t="s">
        <v>19</v>
      </c>
      <c r="C124" s="1507">
        <v>4469</v>
      </c>
    </row>
    <row r="125" spans="1:3" ht="15.75">
      <c r="A125" s="1507">
        <v>5501</v>
      </c>
      <c r="B125" s="1510" t="s">
        <v>20</v>
      </c>
      <c r="C125" s="1507">
        <v>5501</v>
      </c>
    </row>
    <row r="126" spans="1:3" ht="15.75">
      <c r="A126" s="1507">
        <v>5511</v>
      </c>
      <c r="B126" s="1515" t="s">
        <v>21</v>
      </c>
      <c r="C126" s="1507">
        <v>5511</v>
      </c>
    </row>
    <row r="127" spans="1:3" ht="15.75">
      <c r="A127" s="1507">
        <v>5512</v>
      </c>
      <c r="B127" s="1510" t="s">
        <v>22</v>
      </c>
      <c r="C127" s="1507">
        <v>5512</v>
      </c>
    </row>
    <row r="128" spans="1:3" ht="15.75">
      <c r="A128" s="1507">
        <v>5513</v>
      </c>
      <c r="B128" s="1518" t="s">
        <v>564</v>
      </c>
      <c r="C128" s="1507">
        <v>5513</v>
      </c>
    </row>
    <row r="129" spans="1:3" ht="15.75">
      <c r="A129" s="1507">
        <v>5514</v>
      </c>
      <c r="B129" s="1518" t="s">
        <v>565</v>
      </c>
      <c r="C129" s="1507">
        <v>5514</v>
      </c>
    </row>
    <row r="130" spans="1:3" ht="15.75">
      <c r="A130" s="1507">
        <v>5515</v>
      </c>
      <c r="B130" s="1518" t="s">
        <v>566</v>
      </c>
      <c r="C130" s="1507">
        <v>5515</v>
      </c>
    </row>
    <row r="131" spans="1:3" ht="15.75">
      <c r="A131" s="1507">
        <v>5516</v>
      </c>
      <c r="B131" s="1518" t="s">
        <v>567</v>
      </c>
      <c r="C131" s="1507">
        <v>5516</v>
      </c>
    </row>
    <row r="132" spans="1:3" ht="15.75">
      <c r="A132" s="1507">
        <v>5517</v>
      </c>
      <c r="B132" s="1518" t="s">
        <v>568</v>
      </c>
      <c r="C132" s="1507">
        <v>5517</v>
      </c>
    </row>
    <row r="133" spans="1:3" ht="15.75">
      <c r="A133" s="1507">
        <v>5518</v>
      </c>
      <c r="B133" s="1510" t="s">
        <v>569</v>
      </c>
      <c r="C133" s="1507">
        <v>5518</v>
      </c>
    </row>
    <row r="134" spans="1:3" ht="15.75">
      <c r="A134" s="1507">
        <v>5519</v>
      </c>
      <c r="B134" s="1510" t="s">
        <v>570</v>
      </c>
      <c r="C134" s="1507">
        <v>5519</v>
      </c>
    </row>
    <row r="135" spans="1:3" ht="15.75">
      <c r="A135" s="1507">
        <v>5521</v>
      </c>
      <c r="B135" s="1510" t="s">
        <v>571</v>
      </c>
      <c r="C135" s="1507">
        <v>5521</v>
      </c>
    </row>
    <row r="136" spans="1:3" ht="15.75">
      <c r="A136" s="1507">
        <v>5522</v>
      </c>
      <c r="B136" s="1519" t="s">
        <v>572</v>
      </c>
      <c r="C136" s="1507">
        <v>5522</v>
      </c>
    </row>
    <row r="137" spans="1:3" ht="15.75">
      <c r="A137" s="1507">
        <v>5524</v>
      </c>
      <c r="B137" s="1508" t="s">
        <v>573</v>
      </c>
      <c r="C137" s="1507">
        <v>5524</v>
      </c>
    </row>
    <row r="138" spans="1:3" ht="15.75">
      <c r="A138" s="1507">
        <v>5525</v>
      </c>
      <c r="B138" s="1515" t="s">
        <v>574</v>
      </c>
      <c r="C138" s="1507">
        <v>5525</v>
      </c>
    </row>
    <row r="139" spans="1:3" ht="15.75">
      <c r="A139" s="1507">
        <v>5526</v>
      </c>
      <c r="B139" s="1512" t="s">
        <v>575</v>
      </c>
      <c r="C139" s="1507">
        <v>5526</v>
      </c>
    </row>
    <row r="140" spans="1:3" ht="15.75">
      <c r="A140" s="1507">
        <v>5527</v>
      </c>
      <c r="B140" s="1512" t="s">
        <v>576</v>
      </c>
      <c r="C140" s="1507">
        <v>5527</v>
      </c>
    </row>
    <row r="141" spans="1:3" ht="15.75">
      <c r="A141" s="1507">
        <v>5528</v>
      </c>
      <c r="B141" s="1512" t="s">
        <v>577</v>
      </c>
      <c r="C141" s="1507">
        <v>5528</v>
      </c>
    </row>
    <row r="142" spans="1:3" ht="15.75">
      <c r="A142" s="1507">
        <v>5529</v>
      </c>
      <c r="B142" s="1512" t="s">
        <v>578</v>
      </c>
      <c r="C142" s="1507">
        <v>5529</v>
      </c>
    </row>
    <row r="143" spans="1:3" ht="15.75">
      <c r="A143" s="1507">
        <v>5530</v>
      </c>
      <c r="B143" s="1512" t="s">
        <v>579</v>
      </c>
      <c r="C143" s="1507">
        <v>5530</v>
      </c>
    </row>
    <row r="144" spans="1:3" ht="15.75">
      <c r="A144" s="1507">
        <v>5531</v>
      </c>
      <c r="B144" s="1515" t="s">
        <v>580</v>
      </c>
      <c r="C144" s="1507">
        <v>5531</v>
      </c>
    </row>
    <row r="145" spans="1:3" ht="15.75">
      <c r="A145" s="1507">
        <v>5532</v>
      </c>
      <c r="B145" s="1519" t="s">
        <v>581</v>
      </c>
      <c r="C145" s="1507">
        <v>5532</v>
      </c>
    </row>
    <row r="146" spans="1:3" ht="15.75">
      <c r="A146" s="1507">
        <v>5533</v>
      </c>
      <c r="B146" s="1519" t="s">
        <v>582</v>
      </c>
      <c r="C146" s="1507">
        <v>5533</v>
      </c>
    </row>
    <row r="147" spans="1:3" ht="15.75">
      <c r="A147" s="1520">
        <v>5534</v>
      </c>
      <c r="B147" s="1519" t="s">
        <v>583</v>
      </c>
      <c r="C147" s="1520">
        <v>5534</v>
      </c>
    </row>
    <row r="148" spans="1:3" ht="15.75">
      <c r="A148" s="1520">
        <v>5535</v>
      </c>
      <c r="B148" s="1519" t="s">
        <v>584</v>
      </c>
      <c r="C148" s="1520">
        <v>5535</v>
      </c>
    </row>
    <row r="149" spans="1:3" ht="15.75">
      <c r="A149" s="1507">
        <v>5538</v>
      </c>
      <c r="B149" s="1515" t="s">
        <v>585</v>
      </c>
      <c r="C149" s="1507">
        <v>5538</v>
      </c>
    </row>
    <row r="150" spans="1:3" ht="15.75">
      <c r="A150" s="1507">
        <v>5540</v>
      </c>
      <c r="B150" s="1519" t="s">
        <v>586</v>
      </c>
      <c r="C150" s="1507">
        <v>5540</v>
      </c>
    </row>
    <row r="151" spans="1:3" ht="15.75">
      <c r="A151" s="1507">
        <v>5541</v>
      </c>
      <c r="B151" s="1519" t="s">
        <v>587</v>
      </c>
      <c r="C151" s="1507">
        <v>5541</v>
      </c>
    </row>
    <row r="152" spans="1:3" ht="15.75">
      <c r="A152" s="1507">
        <v>5545</v>
      </c>
      <c r="B152" s="1519" t="s">
        <v>588</v>
      </c>
      <c r="C152" s="1507">
        <v>5545</v>
      </c>
    </row>
    <row r="153" spans="1:3" ht="15.75">
      <c r="A153" s="1507">
        <v>5546</v>
      </c>
      <c r="B153" s="1519" t="s">
        <v>589</v>
      </c>
      <c r="C153" s="1507">
        <v>5546</v>
      </c>
    </row>
    <row r="154" spans="1:3" ht="15.75">
      <c r="A154" s="1507">
        <v>5547</v>
      </c>
      <c r="B154" s="1519" t="s">
        <v>590</v>
      </c>
      <c r="C154" s="1507">
        <v>5547</v>
      </c>
    </row>
    <row r="155" spans="1:3" ht="15.75">
      <c r="A155" s="1507">
        <v>5548</v>
      </c>
      <c r="B155" s="1519" t="s">
        <v>591</v>
      </c>
      <c r="C155" s="1507">
        <v>5548</v>
      </c>
    </row>
    <row r="156" spans="1:3" ht="15.75">
      <c r="A156" s="1507">
        <v>5550</v>
      </c>
      <c r="B156" s="1519" t="s">
        <v>592</v>
      </c>
      <c r="C156" s="1507">
        <v>5550</v>
      </c>
    </row>
    <row r="157" spans="1:3" ht="15.75">
      <c r="A157" s="1507">
        <v>5551</v>
      </c>
      <c r="B157" s="1519" t="s">
        <v>593</v>
      </c>
      <c r="C157" s="1507">
        <v>5551</v>
      </c>
    </row>
    <row r="158" spans="1:3" ht="15.75">
      <c r="A158" s="1507">
        <v>5553</v>
      </c>
      <c r="B158" s="1519" t="s">
        <v>594</v>
      </c>
      <c r="C158" s="1507">
        <v>5553</v>
      </c>
    </row>
    <row r="159" spans="1:3" ht="15.75">
      <c r="A159" s="1507">
        <v>5554</v>
      </c>
      <c r="B159" s="1515" t="s">
        <v>595</v>
      </c>
      <c r="C159" s="1507">
        <v>5554</v>
      </c>
    </row>
    <row r="160" spans="1:3" ht="15.75">
      <c r="A160" s="1507">
        <v>5556</v>
      </c>
      <c r="B160" s="1511" t="s">
        <v>596</v>
      </c>
      <c r="C160" s="1507">
        <v>5556</v>
      </c>
    </row>
    <row r="161" spans="1:3" ht="15.75">
      <c r="A161" s="1507">
        <v>5561</v>
      </c>
      <c r="B161" s="1521" t="s">
        <v>597</v>
      </c>
      <c r="C161" s="1507">
        <v>5561</v>
      </c>
    </row>
    <row r="162" spans="1:3" ht="15.75">
      <c r="A162" s="1507">
        <v>5562</v>
      </c>
      <c r="B162" s="1521" t="s">
        <v>598</v>
      </c>
      <c r="C162" s="1507">
        <v>5562</v>
      </c>
    </row>
    <row r="163" spans="1:3" ht="15.75">
      <c r="A163" s="1507">
        <v>5588</v>
      </c>
      <c r="B163" s="1510" t="s">
        <v>599</v>
      </c>
      <c r="C163" s="1507">
        <v>5588</v>
      </c>
    </row>
    <row r="164" spans="1:3" ht="15.75">
      <c r="A164" s="1507">
        <v>5589</v>
      </c>
      <c r="B164" s="1510" t="s">
        <v>600</v>
      </c>
      <c r="C164" s="1507">
        <v>5589</v>
      </c>
    </row>
    <row r="165" spans="1:3" ht="15.75">
      <c r="A165" s="1507">
        <v>6601</v>
      </c>
      <c r="B165" s="1510" t="s">
        <v>601</v>
      </c>
      <c r="C165" s="1507">
        <v>6601</v>
      </c>
    </row>
    <row r="166" spans="1:3" ht="15.75">
      <c r="A166" s="1507">
        <v>6602</v>
      </c>
      <c r="B166" s="1511" t="s">
        <v>602</v>
      </c>
      <c r="C166" s="1507">
        <v>6602</v>
      </c>
    </row>
    <row r="167" spans="1:3" ht="15.75">
      <c r="A167" s="1507">
        <v>6603</v>
      </c>
      <c r="B167" s="1511" t="s">
        <v>603</v>
      </c>
      <c r="C167" s="1507">
        <v>6603</v>
      </c>
    </row>
    <row r="168" spans="1:3" ht="15.75">
      <c r="A168" s="1507">
        <v>6604</v>
      </c>
      <c r="B168" s="1511" t="s">
        <v>604</v>
      </c>
      <c r="C168" s="1507">
        <v>6604</v>
      </c>
    </row>
    <row r="169" spans="1:3" ht="15.75">
      <c r="A169" s="1507">
        <v>6605</v>
      </c>
      <c r="B169" s="1511" t="s">
        <v>605</v>
      </c>
      <c r="C169" s="1507">
        <v>6605</v>
      </c>
    </row>
    <row r="170" spans="1:3" ht="15.75">
      <c r="A170" s="1520">
        <v>6606</v>
      </c>
      <c r="B170" s="1513" t="s">
        <v>606</v>
      </c>
      <c r="C170" s="1520">
        <v>6606</v>
      </c>
    </row>
    <row r="171" spans="1:3" ht="15.75">
      <c r="A171" s="1507">
        <v>6618</v>
      </c>
      <c r="B171" s="1510" t="s">
        <v>607</v>
      </c>
      <c r="C171" s="1507">
        <v>6618</v>
      </c>
    </row>
    <row r="172" spans="1:3" ht="15.75">
      <c r="A172" s="1507">
        <v>6619</v>
      </c>
      <c r="B172" s="1511" t="s">
        <v>608</v>
      </c>
      <c r="C172" s="1507">
        <v>6619</v>
      </c>
    </row>
    <row r="173" spans="1:3" ht="15.75">
      <c r="A173" s="1507">
        <v>6621</v>
      </c>
      <c r="B173" s="1510" t="s">
        <v>609</v>
      </c>
      <c r="C173" s="1507">
        <v>6621</v>
      </c>
    </row>
    <row r="174" spans="1:3" ht="15.75">
      <c r="A174" s="1507">
        <v>6622</v>
      </c>
      <c r="B174" s="1511" t="s">
        <v>610</v>
      </c>
      <c r="C174" s="1507">
        <v>6622</v>
      </c>
    </row>
    <row r="175" spans="1:3" ht="15.75">
      <c r="A175" s="1507">
        <v>6623</v>
      </c>
      <c r="B175" s="1511" t="s">
        <v>611</v>
      </c>
      <c r="C175" s="1507">
        <v>6623</v>
      </c>
    </row>
    <row r="176" spans="1:3" ht="15.75">
      <c r="A176" s="1507">
        <v>6624</v>
      </c>
      <c r="B176" s="1511" t="s">
        <v>612</v>
      </c>
      <c r="C176" s="1507">
        <v>6624</v>
      </c>
    </row>
    <row r="177" spans="1:3" ht="15.75">
      <c r="A177" s="1507">
        <v>6625</v>
      </c>
      <c r="B177" s="1512" t="s">
        <v>613</v>
      </c>
      <c r="C177" s="1507">
        <v>6625</v>
      </c>
    </row>
    <row r="178" spans="1:3" ht="15.75">
      <c r="A178" s="1507">
        <v>6626</v>
      </c>
      <c r="B178" s="1512" t="s">
        <v>493</v>
      </c>
      <c r="C178" s="1507">
        <v>6626</v>
      </c>
    </row>
    <row r="179" spans="1:3" ht="15.75">
      <c r="A179" s="1507">
        <v>6627</v>
      </c>
      <c r="B179" s="1512" t="s">
        <v>494</v>
      </c>
      <c r="C179" s="1507">
        <v>6627</v>
      </c>
    </row>
    <row r="180" spans="1:3" ht="15.75">
      <c r="A180" s="1507">
        <v>6628</v>
      </c>
      <c r="B180" s="1518" t="s">
        <v>495</v>
      </c>
      <c r="C180" s="1507">
        <v>6628</v>
      </c>
    </row>
    <row r="181" spans="1:3" ht="15.75">
      <c r="A181" s="1507">
        <v>6629</v>
      </c>
      <c r="B181" s="1521" t="s">
        <v>496</v>
      </c>
      <c r="C181" s="1507">
        <v>6629</v>
      </c>
    </row>
    <row r="182" spans="1:3" ht="15.75">
      <c r="A182" s="1522">
        <v>7701</v>
      </c>
      <c r="B182" s="1510" t="s">
        <v>497</v>
      </c>
      <c r="C182" s="1522">
        <v>7701</v>
      </c>
    </row>
    <row r="183" spans="1:3" ht="15.75">
      <c r="A183" s="1507">
        <v>7708</v>
      </c>
      <c r="B183" s="1510" t="s">
        <v>498</v>
      </c>
      <c r="C183" s="1507">
        <v>7708</v>
      </c>
    </row>
    <row r="184" spans="1:3" ht="15.75">
      <c r="A184" s="1507">
        <v>7711</v>
      </c>
      <c r="B184" s="1513" t="s">
        <v>499</v>
      </c>
      <c r="C184" s="1507">
        <v>7711</v>
      </c>
    </row>
    <row r="185" spans="1:3" ht="15.75">
      <c r="A185" s="1507">
        <v>7712</v>
      </c>
      <c r="B185" s="1510" t="s">
        <v>500</v>
      </c>
      <c r="C185" s="1507">
        <v>7712</v>
      </c>
    </row>
    <row r="186" spans="1:3" ht="15.75">
      <c r="A186" s="1507">
        <v>7713</v>
      </c>
      <c r="B186" s="1523" t="s">
        <v>501</v>
      </c>
      <c r="C186" s="1507">
        <v>7713</v>
      </c>
    </row>
    <row r="187" spans="1:3" ht="15.75">
      <c r="A187" s="1507">
        <v>7714</v>
      </c>
      <c r="B187" s="1509" t="s">
        <v>502</v>
      </c>
      <c r="C187" s="1507">
        <v>7714</v>
      </c>
    </row>
    <row r="188" spans="1:3" ht="15.75">
      <c r="A188" s="1507">
        <v>7718</v>
      </c>
      <c r="B188" s="1510" t="s">
        <v>503</v>
      </c>
      <c r="C188" s="1507">
        <v>7718</v>
      </c>
    </row>
    <row r="189" spans="1:3" ht="15.75">
      <c r="A189" s="1507">
        <v>7719</v>
      </c>
      <c r="B189" s="1511" t="s">
        <v>504</v>
      </c>
      <c r="C189" s="1507">
        <v>7719</v>
      </c>
    </row>
    <row r="190" spans="1:3" ht="15.75">
      <c r="A190" s="1507">
        <v>7731</v>
      </c>
      <c r="B190" s="1510" t="s">
        <v>505</v>
      </c>
      <c r="C190" s="1507">
        <v>7731</v>
      </c>
    </row>
    <row r="191" spans="1:3" ht="15.75">
      <c r="A191" s="1507">
        <v>7732</v>
      </c>
      <c r="B191" s="1511" t="s">
        <v>506</v>
      </c>
      <c r="C191" s="1507">
        <v>7732</v>
      </c>
    </row>
    <row r="192" spans="1:3" ht="15.75">
      <c r="A192" s="1507">
        <v>7733</v>
      </c>
      <c r="B192" s="1511" t="s">
        <v>507</v>
      </c>
      <c r="C192" s="1507">
        <v>7733</v>
      </c>
    </row>
    <row r="193" spans="1:3" ht="15.75">
      <c r="A193" s="1507">
        <v>7735</v>
      </c>
      <c r="B193" s="1511" t="s">
        <v>508</v>
      </c>
      <c r="C193" s="1507">
        <v>7735</v>
      </c>
    </row>
    <row r="194" spans="1:3" ht="15.75">
      <c r="A194" s="1507">
        <v>7736</v>
      </c>
      <c r="B194" s="1510" t="s">
        <v>509</v>
      </c>
      <c r="C194" s="1507">
        <v>7736</v>
      </c>
    </row>
    <row r="195" spans="1:3" ht="15.75">
      <c r="A195" s="1507">
        <v>7737</v>
      </c>
      <c r="B195" s="1511" t="s">
        <v>510</v>
      </c>
      <c r="C195" s="1507">
        <v>7737</v>
      </c>
    </row>
    <row r="196" spans="1:3" ht="15.75">
      <c r="A196" s="1507">
        <v>7738</v>
      </c>
      <c r="B196" s="1511" t="s">
        <v>511</v>
      </c>
      <c r="C196" s="1507">
        <v>7738</v>
      </c>
    </row>
    <row r="197" spans="1:3" ht="15.75">
      <c r="A197" s="1507">
        <v>7739</v>
      </c>
      <c r="B197" s="1515" t="s">
        <v>512</v>
      </c>
      <c r="C197" s="1507">
        <v>7739</v>
      </c>
    </row>
    <row r="198" spans="1:3" ht="15.75">
      <c r="A198" s="1507">
        <v>7740</v>
      </c>
      <c r="B198" s="1515" t="s">
        <v>513</v>
      </c>
      <c r="C198" s="1507">
        <v>7740</v>
      </c>
    </row>
    <row r="199" spans="1:3" ht="15.75">
      <c r="A199" s="1507">
        <v>7741</v>
      </c>
      <c r="B199" s="1511" t="s">
        <v>514</v>
      </c>
      <c r="C199" s="1507">
        <v>7741</v>
      </c>
    </row>
    <row r="200" spans="1:3" ht="15.75">
      <c r="A200" s="1507">
        <v>7742</v>
      </c>
      <c r="B200" s="1511" t="s">
        <v>515</v>
      </c>
      <c r="C200" s="1507">
        <v>7742</v>
      </c>
    </row>
    <row r="201" spans="1:3" ht="15.75">
      <c r="A201" s="1507">
        <v>7743</v>
      </c>
      <c r="B201" s="1511" t="s">
        <v>516</v>
      </c>
      <c r="C201" s="1507">
        <v>7743</v>
      </c>
    </row>
    <row r="202" spans="1:3" ht="15.75">
      <c r="A202" s="1507">
        <v>7744</v>
      </c>
      <c r="B202" s="1521" t="s">
        <v>517</v>
      </c>
      <c r="C202" s="1507">
        <v>7744</v>
      </c>
    </row>
    <row r="203" spans="1:3" ht="15.75">
      <c r="A203" s="1507">
        <v>7745</v>
      </c>
      <c r="B203" s="1511" t="s">
        <v>518</v>
      </c>
      <c r="C203" s="1507">
        <v>7745</v>
      </c>
    </row>
    <row r="204" spans="1:3" ht="15.75">
      <c r="A204" s="1507">
        <v>7746</v>
      </c>
      <c r="B204" s="1511" t="s">
        <v>519</v>
      </c>
      <c r="C204" s="1507">
        <v>7746</v>
      </c>
    </row>
    <row r="205" spans="1:3" ht="15.75">
      <c r="A205" s="1507">
        <v>7747</v>
      </c>
      <c r="B205" s="1510" t="s">
        <v>520</v>
      </c>
      <c r="C205" s="1507">
        <v>7747</v>
      </c>
    </row>
    <row r="206" spans="1:3" ht="15.75">
      <c r="A206" s="1507">
        <v>7748</v>
      </c>
      <c r="B206" s="1513" t="s">
        <v>521</v>
      </c>
      <c r="C206" s="1507">
        <v>7748</v>
      </c>
    </row>
    <row r="207" spans="1:3" ht="15.75">
      <c r="A207" s="1507">
        <v>7751</v>
      </c>
      <c r="B207" s="1511" t="s">
        <v>522</v>
      </c>
      <c r="C207" s="1507">
        <v>7751</v>
      </c>
    </row>
    <row r="208" spans="1:3" ht="15.75">
      <c r="A208" s="1507">
        <v>7752</v>
      </c>
      <c r="B208" s="1511" t="s">
        <v>523</v>
      </c>
      <c r="C208" s="1507">
        <v>7752</v>
      </c>
    </row>
    <row r="209" spans="1:3" ht="15.75">
      <c r="A209" s="1507">
        <v>7755</v>
      </c>
      <c r="B209" s="1512" t="s">
        <v>93</v>
      </c>
      <c r="C209" s="1507">
        <v>7755</v>
      </c>
    </row>
    <row r="210" spans="1:3" ht="15.75">
      <c r="A210" s="1507">
        <v>7758</v>
      </c>
      <c r="B210" s="1510" t="s">
        <v>94</v>
      </c>
      <c r="C210" s="1507">
        <v>7758</v>
      </c>
    </row>
    <row r="211" spans="1:3" ht="15.75">
      <c r="A211" s="1507">
        <v>7759</v>
      </c>
      <c r="B211" s="1511" t="s">
        <v>95</v>
      </c>
      <c r="C211" s="1507">
        <v>7759</v>
      </c>
    </row>
    <row r="212" spans="1:3" ht="15.75">
      <c r="A212" s="1507">
        <v>7761</v>
      </c>
      <c r="B212" s="1510" t="s">
        <v>96</v>
      </c>
      <c r="C212" s="1507">
        <v>7761</v>
      </c>
    </row>
    <row r="213" spans="1:3" ht="15.75">
      <c r="A213" s="1507">
        <v>7762</v>
      </c>
      <c r="B213" s="1510" t="s">
        <v>97</v>
      </c>
      <c r="C213" s="1507">
        <v>7762</v>
      </c>
    </row>
    <row r="214" spans="1:3" ht="15.75">
      <c r="A214" s="1507">
        <v>7768</v>
      </c>
      <c r="B214" s="1510" t="s">
        <v>98</v>
      </c>
      <c r="C214" s="1507">
        <v>7768</v>
      </c>
    </row>
    <row r="215" spans="1:3" ht="15.75">
      <c r="A215" s="1507">
        <v>8801</v>
      </c>
      <c r="B215" s="1513" t="s">
        <v>99</v>
      </c>
      <c r="C215" s="1507">
        <v>8801</v>
      </c>
    </row>
    <row r="216" spans="1:3" ht="15.75">
      <c r="A216" s="1507">
        <v>8802</v>
      </c>
      <c r="B216" s="1510" t="s">
        <v>100</v>
      </c>
      <c r="C216" s="1507">
        <v>8802</v>
      </c>
    </row>
    <row r="217" spans="1:3" ht="15.75">
      <c r="A217" s="1507">
        <v>8803</v>
      </c>
      <c r="B217" s="1510" t="s">
        <v>101</v>
      </c>
      <c r="C217" s="1507">
        <v>8803</v>
      </c>
    </row>
    <row r="218" spans="1:3" ht="15.75">
      <c r="A218" s="1507">
        <v>8804</v>
      </c>
      <c r="B218" s="1510" t="s">
        <v>102</v>
      </c>
      <c r="C218" s="1507">
        <v>8804</v>
      </c>
    </row>
    <row r="219" spans="1:3" ht="15.75">
      <c r="A219" s="1507">
        <v>8805</v>
      </c>
      <c r="B219" s="1512" t="s">
        <v>103</v>
      </c>
      <c r="C219" s="1507">
        <v>8805</v>
      </c>
    </row>
    <row r="220" spans="1:3" ht="15.75">
      <c r="A220" s="1507">
        <v>8807</v>
      </c>
      <c r="B220" s="1518" t="s">
        <v>104</v>
      </c>
      <c r="C220" s="1507">
        <v>8807</v>
      </c>
    </row>
    <row r="221" spans="1:3" ht="15.75">
      <c r="A221" s="1507">
        <v>8808</v>
      </c>
      <c r="B221" s="1511" t="s">
        <v>105</v>
      </c>
      <c r="C221" s="1507">
        <v>8808</v>
      </c>
    </row>
    <row r="222" spans="1:3" ht="15.75">
      <c r="A222" s="1507">
        <v>8809</v>
      </c>
      <c r="B222" s="1511" t="s">
        <v>106</v>
      </c>
      <c r="C222" s="1507">
        <v>8809</v>
      </c>
    </row>
    <row r="223" spans="1:3" ht="15.75">
      <c r="A223" s="1507">
        <v>8811</v>
      </c>
      <c r="B223" s="1510" t="s">
        <v>107</v>
      </c>
      <c r="C223" s="1507">
        <v>8811</v>
      </c>
    </row>
    <row r="224" spans="1:3" ht="15.75">
      <c r="A224" s="1507">
        <v>8813</v>
      </c>
      <c r="B224" s="1511" t="s">
        <v>108</v>
      </c>
      <c r="C224" s="1507">
        <v>8813</v>
      </c>
    </row>
    <row r="225" spans="1:3" ht="15.75">
      <c r="A225" s="1507">
        <v>8814</v>
      </c>
      <c r="B225" s="1510" t="s">
        <v>109</v>
      </c>
      <c r="C225" s="1507">
        <v>8814</v>
      </c>
    </row>
    <row r="226" spans="1:3" ht="15.75">
      <c r="A226" s="1507">
        <v>8815</v>
      </c>
      <c r="B226" s="1510" t="s">
        <v>110</v>
      </c>
      <c r="C226" s="1507">
        <v>8815</v>
      </c>
    </row>
    <row r="227" spans="1:3" ht="15.75">
      <c r="A227" s="1507">
        <v>8816</v>
      </c>
      <c r="B227" s="1511" t="s">
        <v>111</v>
      </c>
      <c r="C227" s="1507">
        <v>8816</v>
      </c>
    </row>
    <row r="228" spans="1:3" ht="15.75">
      <c r="A228" s="1507">
        <v>8817</v>
      </c>
      <c r="B228" s="1511" t="s">
        <v>112</v>
      </c>
      <c r="C228" s="1507">
        <v>8817</v>
      </c>
    </row>
    <row r="229" spans="1:3" ht="15.75">
      <c r="A229" s="1507">
        <v>8821</v>
      </c>
      <c r="B229" s="1511" t="s">
        <v>113</v>
      </c>
      <c r="C229" s="1507">
        <v>8821</v>
      </c>
    </row>
    <row r="230" spans="1:3" ht="15.75">
      <c r="A230" s="1507">
        <v>8824</v>
      </c>
      <c r="B230" s="1513" t="s">
        <v>114</v>
      </c>
      <c r="C230" s="1507">
        <v>8824</v>
      </c>
    </row>
    <row r="231" spans="1:3" ht="15.75">
      <c r="A231" s="1507">
        <v>8825</v>
      </c>
      <c r="B231" s="1513" t="s">
        <v>115</v>
      </c>
      <c r="C231" s="1507">
        <v>8825</v>
      </c>
    </row>
    <row r="232" spans="1:3" ht="15.75">
      <c r="A232" s="1507">
        <v>8826</v>
      </c>
      <c r="B232" s="1513" t="s">
        <v>116</v>
      </c>
      <c r="C232" s="1507">
        <v>8826</v>
      </c>
    </row>
    <row r="233" spans="1:3" ht="15.75">
      <c r="A233" s="1507">
        <v>8827</v>
      </c>
      <c r="B233" s="1513" t="s">
        <v>117</v>
      </c>
      <c r="C233" s="1507">
        <v>8827</v>
      </c>
    </row>
    <row r="234" spans="1:3" ht="15.75">
      <c r="A234" s="1507">
        <v>8828</v>
      </c>
      <c r="B234" s="1510" t="s">
        <v>118</v>
      </c>
      <c r="C234" s="1507">
        <v>8828</v>
      </c>
    </row>
    <row r="235" spans="1:3" ht="15.75">
      <c r="A235" s="1507">
        <v>8829</v>
      </c>
      <c r="B235" s="1510" t="s">
        <v>119</v>
      </c>
      <c r="C235" s="1507">
        <v>8829</v>
      </c>
    </row>
    <row r="236" spans="1:3" ht="15.75">
      <c r="A236" s="1507">
        <v>8831</v>
      </c>
      <c r="B236" s="1510" t="s">
        <v>120</v>
      </c>
      <c r="C236" s="1507">
        <v>8831</v>
      </c>
    </row>
    <row r="237" spans="1:3" ht="15.75">
      <c r="A237" s="1507">
        <v>8832</v>
      </c>
      <c r="B237" s="1511" t="s">
        <v>121</v>
      </c>
      <c r="C237" s="1507">
        <v>8832</v>
      </c>
    </row>
    <row r="238" spans="1:3" ht="15.75">
      <c r="A238" s="1507">
        <v>8833</v>
      </c>
      <c r="B238" s="1510" t="s">
        <v>122</v>
      </c>
      <c r="C238" s="1507">
        <v>8833</v>
      </c>
    </row>
    <row r="239" spans="1:3" ht="15.75">
      <c r="A239" s="1507">
        <v>8834</v>
      </c>
      <c r="B239" s="1511" t="s">
        <v>123</v>
      </c>
      <c r="C239" s="1507">
        <v>8834</v>
      </c>
    </row>
    <row r="240" spans="1:3" ht="15.75">
      <c r="A240" s="1507">
        <v>8835</v>
      </c>
      <c r="B240" s="1511" t="s">
        <v>618</v>
      </c>
      <c r="C240" s="1507">
        <v>8835</v>
      </c>
    </row>
    <row r="241" spans="1:3" ht="15.75">
      <c r="A241" s="1507">
        <v>8836</v>
      </c>
      <c r="B241" s="1510" t="s">
        <v>619</v>
      </c>
      <c r="C241" s="1507">
        <v>8836</v>
      </c>
    </row>
    <row r="242" spans="1:3" ht="15.75">
      <c r="A242" s="1507">
        <v>8837</v>
      </c>
      <c r="B242" s="1510" t="s">
        <v>620</v>
      </c>
      <c r="C242" s="1507">
        <v>8837</v>
      </c>
    </row>
    <row r="243" spans="1:3" ht="15.75">
      <c r="A243" s="1507">
        <v>8838</v>
      </c>
      <c r="B243" s="1510" t="s">
        <v>621</v>
      </c>
      <c r="C243" s="1507">
        <v>8838</v>
      </c>
    </row>
    <row r="244" spans="1:3" ht="15.75">
      <c r="A244" s="1507">
        <v>8839</v>
      </c>
      <c r="B244" s="1511" t="s">
        <v>622</v>
      </c>
      <c r="C244" s="1507">
        <v>8839</v>
      </c>
    </row>
    <row r="245" spans="1:3" ht="15.75">
      <c r="A245" s="1507">
        <v>8845</v>
      </c>
      <c r="B245" s="1512" t="s">
        <v>623</v>
      </c>
      <c r="C245" s="1507">
        <v>8845</v>
      </c>
    </row>
    <row r="246" spans="1:3" ht="15.75">
      <c r="A246" s="1507">
        <v>8848</v>
      </c>
      <c r="B246" s="1518" t="s">
        <v>624</v>
      </c>
      <c r="C246" s="1507">
        <v>8848</v>
      </c>
    </row>
    <row r="247" spans="1:3" ht="15.75">
      <c r="A247" s="1507">
        <v>8849</v>
      </c>
      <c r="B247" s="1510" t="s">
        <v>625</v>
      </c>
      <c r="C247" s="1507">
        <v>8849</v>
      </c>
    </row>
    <row r="248" spans="1:3" ht="15.75">
      <c r="A248" s="1507">
        <v>8851</v>
      </c>
      <c r="B248" s="1510" t="s">
        <v>626</v>
      </c>
      <c r="C248" s="1507">
        <v>8851</v>
      </c>
    </row>
    <row r="249" spans="1:3" ht="15.75">
      <c r="A249" s="1507">
        <v>8852</v>
      </c>
      <c r="B249" s="1510" t="s">
        <v>627</v>
      </c>
      <c r="C249" s="1507">
        <v>8852</v>
      </c>
    </row>
    <row r="250" spans="1:3" ht="15.75">
      <c r="A250" s="1507">
        <v>8853</v>
      </c>
      <c r="B250" s="1510" t="s">
        <v>628</v>
      </c>
      <c r="C250" s="1507">
        <v>8853</v>
      </c>
    </row>
    <row r="251" spans="1:3" ht="15.75">
      <c r="A251" s="1507">
        <v>8855</v>
      </c>
      <c r="B251" s="1512" t="s">
        <v>629</v>
      </c>
      <c r="C251" s="1507">
        <v>8855</v>
      </c>
    </row>
    <row r="252" spans="1:3" ht="15.75">
      <c r="A252" s="1507">
        <v>8858</v>
      </c>
      <c r="B252" s="1521" t="s">
        <v>630</v>
      </c>
      <c r="C252" s="1507">
        <v>8858</v>
      </c>
    </row>
    <row r="253" spans="1:3" ht="15.75">
      <c r="A253" s="1507">
        <v>8859</v>
      </c>
      <c r="B253" s="1511" t="s">
        <v>631</v>
      </c>
      <c r="C253" s="1507">
        <v>8859</v>
      </c>
    </row>
    <row r="254" spans="1:3" ht="15.75">
      <c r="A254" s="1507">
        <v>8861</v>
      </c>
      <c r="B254" s="1510" t="s">
        <v>632</v>
      </c>
      <c r="C254" s="1507">
        <v>8861</v>
      </c>
    </row>
    <row r="255" spans="1:3" ht="15.75">
      <c r="A255" s="1507">
        <v>8862</v>
      </c>
      <c r="B255" s="1511" t="s">
        <v>633</v>
      </c>
      <c r="C255" s="1507">
        <v>8862</v>
      </c>
    </row>
    <row r="256" spans="1:3" ht="15.75">
      <c r="A256" s="1507">
        <v>8863</v>
      </c>
      <c r="B256" s="1511" t="s">
        <v>634</v>
      </c>
      <c r="C256" s="1507">
        <v>8863</v>
      </c>
    </row>
    <row r="257" spans="1:3" ht="15.75">
      <c r="A257" s="1507">
        <v>8864</v>
      </c>
      <c r="B257" s="1510" t="s">
        <v>635</v>
      </c>
      <c r="C257" s="1507">
        <v>8864</v>
      </c>
    </row>
    <row r="258" spans="1:3" ht="15.75">
      <c r="A258" s="1507">
        <v>8865</v>
      </c>
      <c r="B258" s="1511" t="s">
        <v>636</v>
      </c>
      <c r="C258" s="1507">
        <v>8865</v>
      </c>
    </row>
    <row r="259" spans="1:3" ht="15.75">
      <c r="A259" s="1507">
        <v>8866</v>
      </c>
      <c r="B259" s="1511" t="s">
        <v>44</v>
      </c>
      <c r="C259" s="1507">
        <v>8866</v>
      </c>
    </row>
    <row r="260" spans="1:3" ht="15.75">
      <c r="A260" s="1507">
        <v>8867</v>
      </c>
      <c r="B260" s="1511" t="s">
        <v>45</v>
      </c>
      <c r="C260" s="1507">
        <v>8867</v>
      </c>
    </row>
    <row r="261" spans="1:3" ht="15.75">
      <c r="A261" s="1507">
        <v>8868</v>
      </c>
      <c r="B261" s="1511" t="s">
        <v>46</v>
      </c>
      <c r="C261" s="1507">
        <v>8868</v>
      </c>
    </row>
    <row r="262" spans="1:3" ht="15.75">
      <c r="A262" s="1507">
        <v>8869</v>
      </c>
      <c r="B262" s="1510" t="s">
        <v>47</v>
      </c>
      <c r="C262" s="1507">
        <v>8869</v>
      </c>
    </row>
    <row r="263" spans="1:3" ht="15.75">
      <c r="A263" s="1507">
        <v>8871</v>
      </c>
      <c r="B263" s="1511" t="s">
        <v>48</v>
      </c>
      <c r="C263" s="1507">
        <v>8871</v>
      </c>
    </row>
    <row r="264" spans="1:3" ht="15.75">
      <c r="A264" s="1507">
        <v>8872</v>
      </c>
      <c r="B264" s="1511" t="s">
        <v>644</v>
      </c>
      <c r="C264" s="1507">
        <v>8872</v>
      </c>
    </row>
    <row r="265" spans="1:3" ht="15.75">
      <c r="A265" s="1507">
        <v>8873</v>
      </c>
      <c r="B265" s="1511" t="s">
        <v>645</v>
      </c>
      <c r="C265" s="1507">
        <v>8873</v>
      </c>
    </row>
    <row r="266" spans="1:3" ht="16.5" customHeight="1">
      <c r="A266" s="1507">
        <v>8875</v>
      </c>
      <c r="B266" s="1511" t="s">
        <v>646</v>
      </c>
      <c r="C266" s="1507">
        <v>8875</v>
      </c>
    </row>
    <row r="267" spans="1:3" ht="15.75">
      <c r="A267" s="1507">
        <v>8876</v>
      </c>
      <c r="B267" s="1511" t="s">
        <v>647</v>
      </c>
      <c r="C267" s="1507">
        <v>8876</v>
      </c>
    </row>
    <row r="268" spans="1:3" ht="15.75">
      <c r="A268" s="1507">
        <v>8877</v>
      </c>
      <c r="B268" s="1510" t="s">
        <v>648</v>
      </c>
      <c r="C268" s="1507">
        <v>8877</v>
      </c>
    </row>
    <row r="269" spans="1:3" ht="15.75">
      <c r="A269" s="1507">
        <v>8878</v>
      </c>
      <c r="B269" s="1521" t="s">
        <v>649</v>
      </c>
      <c r="C269" s="1507">
        <v>8878</v>
      </c>
    </row>
    <row r="270" spans="1:3" ht="15.75">
      <c r="A270" s="1507">
        <v>8885</v>
      </c>
      <c r="B270" s="1513" t="s">
        <v>650</v>
      </c>
      <c r="C270" s="1507">
        <v>8885</v>
      </c>
    </row>
    <row r="271" spans="1:3" ht="15.75">
      <c r="A271" s="1507">
        <v>8888</v>
      </c>
      <c r="B271" s="1510" t="s">
        <v>651</v>
      </c>
      <c r="C271" s="1507">
        <v>8888</v>
      </c>
    </row>
    <row r="272" spans="1:3" ht="15.75">
      <c r="A272" s="1507">
        <v>8897</v>
      </c>
      <c r="B272" s="1510" t="s">
        <v>652</v>
      </c>
      <c r="C272" s="1507">
        <v>8897</v>
      </c>
    </row>
    <row r="273" spans="1:3" ht="15.75">
      <c r="A273" s="1507">
        <v>8898</v>
      </c>
      <c r="B273" s="1510" t="s">
        <v>653</v>
      </c>
      <c r="C273" s="1507">
        <v>8898</v>
      </c>
    </row>
    <row r="274" spans="1:3" ht="15.75">
      <c r="A274" s="1507">
        <v>9910</v>
      </c>
      <c r="B274" s="1513" t="s">
        <v>654</v>
      </c>
      <c r="C274" s="1507">
        <v>9910</v>
      </c>
    </row>
    <row r="275" spans="1:3" ht="15.75">
      <c r="A275" s="1507">
        <v>9997</v>
      </c>
      <c r="B275" s="1510" t="s">
        <v>655</v>
      </c>
      <c r="C275" s="1507">
        <v>9997</v>
      </c>
    </row>
    <row r="276" spans="1:3" ht="15.75">
      <c r="A276" s="1507">
        <v>9998</v>
      </c>
      <c r="B276" s="1510" t="s">
        <v>656</v>
      </c>
      <c r="C276" s="1507">
        <v>9998</v>
      </c>
    </row>
    <row r="281" spans="1:3">
      <c r="A281" s="1496" t="s">
        <v>813</v>
      </c>
      <c r="B281" s="1497" t="s">
        <v>815</v>
      </c>
    </row>
    <row r="282" spans="1:3">
      <c r="A282" s="1525" t="s">
        <v>657</v>
      </c>
      <c r="B282" s="1526"/>
    </row>
    <row r="283" spans="1:3">
      <c r="A283" s="1525" t="s">
        <v>1243</v>
      </c>
      <c r="B283" s="1526"/>
    </row>
    <row r="284" spans="1:3">
      <c r="A284" s="1527" t="s">
        <v>1244</v>
      </c>
      <c r="B284" s="1528" t="s">
        <v>1245</v>
      </c>
    </row>
    <row r="285" spans="1:3">
      <c r="A285" s="1527" t="s">
        <v>1246</v>
      </c>
      <c r="B285" s="1528" t="s">
        <v>1247</v>
      </c>
    </row>
    <row r="286" spans="1:3">
      <c r="A286" s="1527" t="s">
        <v>1248</v>
      </c>
      <c r="B286" s="1528" t="s">
        <v>1249</v>
      </c>
    </row>
    <row r="287" spans="1:3">
      <c r="A287" s="1527" t="s">
        <v>1250</v>
      </c>
      <c r="B287" s="1528" t="s">
        <v>1251</v>
      </c>
    </row>
    <row r="288" spans="1:3">
      <c r="A288" s="1527" t="s">
        <v>1252</v>
      </c>
      <c r="B288" s="1529" t="s">
        <v>1253</v>
      </c>
    </row>
    <row r="289" spans="1:2">
      <c r="A289" s="1527" t="s">
        <v>1254</v>
      </c>
      <c r="B289" s="1528" t="s">
        <v>1255</v>
      </c>
    </row>
    <row r="290" spans="1:2">
      <c r="A290" s="1527" t="s">
        <v>1256</v>
      </c>
      <c r="B290" s="1528" t="s">
        <v>1257</v>
      </c>
    </row>
    <row r="291" spans="1:2">
      <c r="A291" s="1527" t="s">
        <v>1258</v>
      </c>
      <c r="B291" s="1529" t="s">
        <v>1259</v>
      </c>
    </row>
    <row r="292" spans="1:2">
      <c r="A292" s="1527" t="s">
        <v>1260</v>
      </c>
      <c r="B292" s="1528" t="s">
        <v>1261</v>
      </c>
    </row>
    <row r="293" spans="1:2">
      <c r="A293" s="1527" t="s">
        <v>1262</v>
      </c>
      <c r="B293" s="1528" t="s">
        <v>1263</v>
      </c>
    </row>
    <row r="294" spans="1:2">
      <c r="A294" s="1527" t="s">
        <v>1264</v>
      </c>
      <c r="B294" s="1529" t="s">
        <v>1265</v>
      </c>
    </row>
    <row r="295" spans="1:2">
      <c r="A295" s="1527" t="s">
        <v>1266</v>
      </c>
      <c r="B295" s="1530">
        <v>98315</v>
      </c>
    </row>
    <row r="296" spans="1:2">
      <c r="A296" s="1525" t="s">
        <v>1267</v>
      </c>
      <c r="B296" s="1595"/>
    </row>
    <row r="297" spans="1:2">
      <c r="A297" s="1527" t="s">
        <v>658</v>
      </c>
      <c r="B297" s="1531" t="s">
        <v>659</v>
      </c>
    </row>
    <row r="298" spans="1:2">
      <c r="A298" s="1527" t="s">
        <v>660</v>
      </c>
      <c r="B298" s="1531" t="s">
        <v>661</v>
      </c>
    </row>
    <row r="299" spans="1:2">
      <c r="A299" s="1527" t="s">
        <v>662</v>
      </c>
      <c r="B299" s="1531" t="s">
        <v>663</v>
      </c>
    </row>
    <row r="300" spans="1:2">
      <c r="A300" s="1527" t="s">
        <v>664</v>
      </c>
      <c r="B300" s="1531" t="s">
        <v>665</v>
      </c>
    </row>
    <row r="301" spans="1:2">
      <c r="A301" s="1527" t="s">
        <v>666</v>
      </c>
      <c r="B301" s="1531" t="s">
        <v>667</v>
      </c>
    </row>
    <row r="302" spans="1:2">
      <c r="A302" s="1527" t="s">
        <v>668</v>
      </c>
      <c r="B302" s="1531" t="s">
        <v>669</v>
      </c>
    </row>
    <row r="303" spans="1:2">
      <c r="A303" s="1527" t="s">
        <v>670</v>
      </c>
      <c r="B303" s="1531" t="s">
        <v>671</v>
      </c>
    </row>
    <row r="304" spans="1:2">
      <c r="A304" s="1527" t="s">
        <v>672</v>
      </c>
      <c r="B304" s="1531" t="s">
        <v>673</v>
      </c>
    </row>
    <row r="305" spans="1:2">
      <c r="A305" s="1527" t="s">
        <v>674</v>
      </c>
      <c r="B305" s="1531" t="s">
        <v>675</v>
      </c>
    </row>
    <row r="308" spans="1:2">
      <c r="A308" s="1496" t="s">
        <v>813</v>
      </c>
      <c r="B308" s="1497" t="s">
        <v>814</v>
      </c>
    </row>
    <row r="309" spans="1:2" ht="15.75">
      <c r="B309" s="1524" t="s">
        <v>1699</v>
      </c>
    </row>
    <row r="310" spans="1:2" ht="20.25" thickBot="1">
      <c r="B310" s="1524" t="s">
        <v>1700</v>
      </c>
    </row>
    <row r="311" spans="1:2" ht="16.5">
      <c r="A311" s="1532" t="s">
        <v>1283</v>
      </c>
      <c r="B311" s="1533" t="s">
        <v>676</v>
      </c>
    </row>
    <row r="312" spans="1:2" ht="16.5">
      <c r="A312" s="1534" t="s">
        <v>1284</v>
      </c>
      <c r="B312" s="1535" t="s">
        <v>677</v>
      </c>
    </row>
    <row r="313" spans="1:2" ht="16.5">
      <c r="A313" s="1534" t="s">
        <v>1285</v>
      </c>
      <c r="B313" s="1536" t="s">
        <v>678</v>
      </c>
    </row>
    <row r="314" spans="1:2" ht="16.5">
      <c r="A314" s="1534" t="s">
        <v>1286</v>
      </c>
      <c r="B314" s="1536" t="s">
        <v>679</v>
      </c>
    </row>
    <row r="315" spans="1:2" ht="16.5">
      <c r="A315" s="1534" t="s">
        <v>1287</v>
      </c>
      <c r="B315" s="1536" t="s">
        <v>680</v>
      </c>
    </row>
    <row r="316" spans="1:2" ht="16.5">
      <c r="A316" s="1534" t="s">
        <v>1288</v>
      </c>
      <c r="B316" s="1536" t="s">
        <v>681</v>
      </c>
    </row>
    <row r="317" spans="1:2" ht="16.5">
      <c r="A317" s="1534" t="s">
        <v>1289</v>
      </c>
      <c r="B317" s="1536" t="s">
        <v>682</v>
      </c>
    </row>
    <row r="318" spans="1:2" ht="16.5">
      <c r="A318" s="1534" t="s">
        <v>1290</v>
      </c>
      <c r="B318" s="1536" t="s">
        <v>683</v>
      </c>
    </row>
    <row r="319" spans="1:2" ht="16.5">
      <c r="A319" s="1534" t="s">
        <v>1291</v>
      </c>
      <c r="B319" s="1536" t="s">
        <v>684</v>
      </c>
    </row>
    <row r="320" spans="1:2" ht="16.5">
      <c r="A320" s="1534" t="s">
        <v>1292</v>
      </c>
      <c r="B320" s="1536" t="s">
        <v>685</v>
      </c>
    </row>
    <row r="321" spans="1:2" ht="16.5">
      <c r="A321" s="1534" t="s">
        <v>1293</v>
      </c>
      <c r="B321" s="1536" t="s">
        <v>686</v>
      </c>
    </row>
    <row r="322" spans="1:2" ht="16.5">
      <c r="A322" s="1534" t="s">
        <v>1294</v>
      </c>
      <c r="B322" s="1537" t="s">
        <v>687</v>
      </c>
    </row>
    <row r="323" spans="1:2" ht="16.5">
      <c r="A323" s="1534" t="s">
        <v>1295</v>
      </c>
      <c r="B323" s="1537" t="s">
        <v>688</v>
      </c>
    </row>
    <row r="324" spans="1:2" ht="16.5">
      <c r="A324" s="1534" t="s">
        <v>1296</v>
      </c>
      <c r="B324" s="1536" t="s">
        <v>689</v>
      </c>
    </row>
    <row r="325" spans="1:2" ht="16.5">
      <c r="A325" s="1534" t="s">
        <v>1297</v>
      </c>
      <c r="B325" s="1536" t="s">
        <v>690</v>
      </c>
    </row>
    <row r="326" spans="1:2" ht="16.5">
      <c r="A326" s="1534" t="s">
        <v>1298</v>
      </c>
      <c r="B326" s="1536" t="s">
        <v>691</v>
      </c>
    </row>
    <row r="327" spans="1:2" ht="16.5">
      <c r="A327" s="1534" t="s">
        <v>1299</v>
      </c>
      <c r="B327" s="1536" t="s">
        <v>1268</v>
      </c>
    </row>
    <row r="328" spans="1:2" ht="16.5">
      <c r="A328" s="1534" t="s">
        <v>1300</v>
      </c>
      <c r="B328" s="1536" t="s">
        <v>1269</v>
      </c>
    </row>
    <row r="329" spans="1:2" ht="16.5">
      <c r="A329" s="1534" t="s">
        <v>1301</v>
      </c>
      <c r="B329" s="1536" t="s">
        <v>692</v>
      </c>
    </row>
    <row r="330" spans="1:2" ht="16.5">
      <c r="A330" s="1534" t="s">
        <v>1302</v>
      </c>
      <c r="B330" s="1536" t="s">
        <v>693</v>
      </c>
    </row>
    <row r="331" spans="1:2" ht="16.5">
      <c r="A331" s="1534" t="s">
        <v>1303</v>
      </c>
      <c r="B331" s="1536" t="s">
        <v>1270</v>
      </c>
    </row>
    <row r="332" spans="1:2" ht="16.5">
      <c r="A332" s="1534" t="s">
        <v>1304</v>
      </c>
      <c r="B332" s="1536" t="s">
        <v>694</v>
      </c>
    </row>
    <row r="333" spans="1:2" ht="16.5">
      <c r="A333" s="1534" t="s">
        <v>1305</v>
      </c>
      <c r="B333" s="1536" t="s">
        <v>695</v>
      </c>
    </row>
    <row r="334" spans="1:2" ht="32.25" customHeight="1">
      <c r="A334" s="1538" t="s">
        <v>1306</v>
      </c>
      <c r="B334" s="1539" t="s">
        <v>76</v>
      </c>
    </row>
    <row r="335" spans="1:2" ht="16.5">
      <c r="A335" s="1540" t="s">
        <v>1307</v>
      </c>
      <c r="B335" s="1541" t="s">
        <v>77</v>
      </c>
    </row>
    <row r="336" spans="1:2" ht="16.5">
      <c r="A336" s="1540" t="s">
        <v>1308</v>
      </c>
      <c r="B336" s="1541" t="s">
        <v>78</v>
      </c>
    </row>
    <row r="337" spans="1:2" ht="16.5">
      <c r="A337" s="1540" t="s">
        <v>1309</v>
      </c>
      <c r="B337" s="1541" t="s">
        <v>1271</v>
      </c>
    </row>
    <row r="338" spans="1:2" ht="16.5">
      <c r="A338" s="1534" t="s">
        <v>1310</v>
      </c>
      <c r="B338" s="1536" t="s">
        <v>79</v>
      </c>
    </row>
    <row r="339" spans="1:2" ht="16.5">
      <c r="A339" s="1534" t="s">
        <v>1311</v>
      </c>
      <c r="B339" s="1536" t="s">
        <v>80</v>
      </c>
    </row>
    <row r="340" spans="1:2" ht="16.5">
      <c r="A340" s="1534" t="s">
        <v>1312</v>
      </c>
      <c r="B340" s="1536" t="s">
        <v>1272</v>
      </c>
    </row>
    <row r="341" spans="1:2" ht="16.5">
      <c r="A341" s="1534" t="s">
        <v>1313</v>
      </c>
      <c r="B341" s="1536" t="s">
        <v>81</v>
      </c>
    </row>
    <row r="342" spans="1:2" ht="16.5">
      <c r="A342" s="1534" t="s">
        <v>1314</v>
      </c>
      <c r="B342" s="1536" t="s">
        <v>82</v>
      </c>
    </row>
    <row r="343" spans="1:2" ht="16.5">
      <c r="A343" s="1534" t="s">
        <v>1315</v>
      </c>
      <c r="B343" s="1536" t="s">
        <v>83</v>
      </c>
    </row>
    <row r="344" spans="1:2" ht="16.5">
      <c r="A344" s="1534" t="s">
        <v>1316</v>
      </c>
      <c r="B344" s="1541" t="s">
        <v>84</v>
      </c>
    </row>
    <row r="345" spans="1:2" ht="16.5">
      <c r="A345" s="1534" t="s">
        <v>1317</v>
      </c>
      <c r="B345" s="1541" t="s">
        <v>85</v>
      </c>
    </row>
    <row r="346" spans="1:2" ht="16.5">
      <c r="A346" s="1534" t="s">
        <v>1318</v>
      </c>
      <c r="B346" s="1541" t="s">
        <v>1273</v>
      </c>
    </row>
    <row r="347" spans="1:2" ht="16.5">
      <c r="A347" s="1534" t="s">
        <v>1319</v>
      </c>
      <c r="B347" s="1536" t="s">
        <v>86</v>
      </c>
    </row>
    <row r="348" spans="1:2" ht="16.5">
      <c r="A348" s="1534" t="s">
        <v>1320</v>
      </c>
      <c r="B348" s="1536" t="s">
        <v>87</v>
      </c>
    </row>
    <row r="349" spans="1:2" ht="16.5">
      <c r="A349" s="1534" t="s">
        <v>1321</v>
      </c>
      <c r="B349" s="1541" t="s">
        <v>88</v>
      </c>
    </row>
    <row r="350" spans="1:2" ht="16.5">
      <c r="A350" s="1534" t="s">
        <v>1322</v>
      </c>
      <c r="B350" s="1536" t="s">
        <v>89</v>
      </c>
    </row>
    <row r="351" spans="1:2" ht="16.5">
      <c r="A351" s="1534" t="s">
        <v>1323</v>
      </c>
      <c r="B351" s="1536" t="s">
        <v>90</v>
      </c>
    </row>
    <row r="352" spans="1:2" ht="16.5">
      <c r="A352" s="1534" t="s">
        <v>1324</v>
      </c>
      <c r="B352" s="1536" t="s">
        <v>91</v>
      </c>
    </row>
    <row r="353" spans="1:256" ht="16.5">
      <c r="A353" s="1534" t="s">
        <v>1325</v>
      </c>
      <c r="B353" s="1536" t="s">
        <v>92</v>
      </c>
    </row>
    <row r="354" spans="1:256" ht="16.5">
      <c r="A354" s="1534" t="s">
        <v>1326</v>
      </c>
      <c r="B354" s="1536" t="s">
        <v>1274</v>
      </c>
    </row>
    <row r="355" spans="1:256" ht="16.5">
      <c r="A355" s="1534" t="s">
        <v>1327</v>
      </c>
      <c r="B355" s="1536" t="s">
        <v>459</v>
      </c>
    </row>
    <row r="356" spans="1:256" ht="16.5">
      <c r="A356" s="1534" t="s">
        <v>1328</v>
      </c>
      <c r="B356" s="1536" t="s">
        <v>460</v>
      </c>
    </row>
    <row r="357" spans="1:256" ht="16.5">
      <c r="A357" s="1542" t="s">
        <v>1329</v>
      </c>
      <c r="B357" s="1543" t="s">
        <v>461</v>
      </c>
    </row>
    <row r="358" spans="1:256" ht="16.5">
      <c r="A358" s="1544" t="s">
        <v>1330</v>
      </c>
      <c r="B358" s="1545" t="s">
        <v>462</v>
      </c>
    </row>
    <row r="359" spans="1:256" ht="16.5">
      <c r="A359" s="1544" t="s">
        <v>1331</v>
      </c>
      <c r="B359" s="1545" t="s">
        <v>463</v>
      </c>
    </row>
    <row r="360" spans="1:256" ht="16.5">
      <c r="A360" s="1544" t="s">
        <v>1332</v>
      </c>
      <c r="B360" s="1545" t="s">
        <v>464</v>
      </c>
    </row>
    <row r="361" spans="1:256" ht="17.25" thickBot="1">
      <c r="A361" s="1546" t="s">
        <v>1333</v>
      </c>
      <c r="B361" s="1547" t="s">
        <v>465</v>
      </c>
    </row>
    <row r="362" spans="1:256" ht="19.5">
      <c r="A362" s="1596"/>
      <c r="B362" s="1548" t="s">
        <v>1701</v>
      </c>
      <c r="E362" s="1549"/>
      <c r="F362" s="1549"/>
      <c r="G362" s="1549"/>
      <c r="H362" s="1549"/>
      <c r="I362" s="1549"/>
      <c r="J362" s="1549"/>
      <c r="K362" s="1549"/>
      <c r="L362" s="1549"/>
      <c r="M362" s="1549"/>
      <c r="N362" s="1549"/>
      <c r="O362" s="1549"/>
      <c r="P362" s="1549"/>
      <c r="Q362" s="1549"/>
      <c r="R362" s="1549"/>
      <c r="S362" s="1549"/>
      <c r="T362" s="1549"/>
      <c r="U362" s="1549"/>
      <c r="V362" s="1549"/>
      <c r="W362" s="1549"/>
      <c r="X362" s="1549"/>
      <c r="Y362" s="1549"/>
      <c r="Z362" s="1549"/>
      <c r="AA362" s="1549"/>
      <c r="AB362" s="1549"/>
      <c r="AC362" s="1549"/>
      <c r="AD362" s="1549"/>
      <c r="AE362" s="1549"/>
      <c r="AF362" s="1549"/>
      <c r="AG362" s="1549"/>
      <c r="AH362" s="1549"/>
      <c r="AI362" s="1549"/>
      <c r="AJ362" s="1549"/>
      <c r="AK362" s="1549"/>
      <c r="AL362" s="1549"/>
      <c r="AM362" s="1549"/>
      <c r="AN362" s="1549"/>
      <c r="AO362" s="1549"/>
      <c r="AP362" s="1549"/>
      <c r="AQ362" s="1549"/>
      <c r="AR362" s="1549"/>
      <c r="AS362" s="1549"/>
      <c r="AT362" s="1549"/>
      <c r="AU362" s="1549"/>
      <c r="AV362" s="1549"/>
      <c r="AW362" s="1549"/>
      <c r="AX362" s="1549"/>
      <c r="AY362" s="1549"/>
      <c r="AZ362" s="1549"/>
      <c r="BA362" s="1549"/>
      <c r="BB362" s="1549"/>
      <c r="BC362" s="1549"/>
      <c r="BD362" s="1549"/>
      <c r="BE362" s="1549"/>
      <c r="BF362" s="1549"/>
      <c r="BG362" s="1549"/>
      <c r="BH362" s="1549"/>
      <c r="BI362" s="1549"/>
      <c r="BJ362" s="1549"/>
      <c r="BK362" s="1549"/>
      <c r="BL362" s="1549"/>
      <c r="BM362" s="1549"/>
      <c r="BN362" s="1549"/>
      <c r="BO362" s="1549"/>
      <c r="BP362" s="1549"/>
      <c r="BQ362" s="1549"/>
      <c r="BR362" s="1549"/>
      <c r="BS362" s="1549"/>
      <c r="BT362" s="1549"/>
      <c r="BU362" s="1549"/>
      <c r="BV362" s="1549"/>
      <c r="BW362" s="1549"/>
      <c r="BX362" s="1549"/>
      <c r="BY362" s="1549"/>
      <c r="BZ362" s="1549"/>
      <c r="CA362" s="1549"/>
      <c r="CB362" s="1549"/>
      <c r="CC362" s="1549"/>
      <c r="CD362" s="1549"/>
      <c r="CE362" s="1549"/>
      <c r="CF362" s="1549"/>
      <c r="CG362" s="1549"/>
      <c r="CH362" s="1549"/>
      <c r="CI362" s="1549"/>
      <c r="CJ362" s="1549"/>
      <c r="CK362" s="1549"/>
      <c r="CL362" s="1549"/>
      <c r="CM362" s="1549"/>
      <c r="CN362" s="1549"/>
      <c r="CO362" s="1549"/>
      <c r="CP362" s="1549"/>
      <c r="CQ362" s="1549"/>
      <c r="CR362" s="1549"/>
      <c r="CS362" s="1549"/>
      <c r="CT362" s="1549"/>
      <c r="CU362" s="1549"/>
      <c r="CV362" s="1549"/>
      <c r="CW362" s="1549"/>
      <c r="CX362" s="1549"/>
      <c r="CY362" s="1549"/>
      <c r="CZ362" s="1549"/>
      <c r="DA362" s="1549"/>
      <c r="DB362" s="1549"/>
      <c r="DC362" s="1549"/>
      <c r="DD362" s="1549"/>
      <c r="DE362" s="1549"/>
      <c r="DF362" s="1549"/>
      <c r="DG362" s="1549"/>
      <c r="DH362" s="1549"/>
      <c r="DI362" s="1549"/>
      <c r="DJ362" s="1549"/>
      <c r="DK362" s="1549"/>
      <c r="DL362" s="1549"/>
      <c r="DM362" s="1549"/>
      <c r="DN362" s="1549"/>
      <c r="DO362" s="1549"/>
      <c r="DP362" s="1549"/>
      <c r="DQ362" s="1549"/>
      <c r="DR362" s="1549"/>
      <c r="DS362" s="1549"/>
      <c r="DT362" s="1549"/>
      <c r="DU362" s="1549"/>
      <c r="DV362" s="1549"/>
      <c r="DW362" s="1549"/>
      <c r="DX362" s="1549"/>
      <c r="DY362" s="1549"/>
      <c r="DZ362" s="1549"/>
      <c r="EA362" s="1549"/>
      <c r="EB362" s="1549"/>
      <c r="EC362" s="1549"/>
      <c r="ED362" s="1549"/>
      <c r="EE362" s="1549"/>
      <c r="EF362" s="1549"/>
      <c r="EG362" s="1549"/>
      <c r="EH362" s="1549"/>
      <c r="EI362" s="1549"/>
      <c r="EJ362" s="1549"/>
      <c r="EK362" s="1549"/>
      <c r="EL362" s="1549"/>
      <c r="EM362" s="1549"/>
      <c r="EN362" s="1549"/>
      <c r="EO362" s="1549"/>
      <c r="EP362" s="1549"/>
      <c r="EQ362" s="1549"/>
      <c r="ER362" s="1549"/>
      <c r="ES362" s="1549"/>
      <c r="ET362" s="1549"/>
      <c r="EU362" s="1549"/>
      <c r="EV362" s="1549"/>
      <c r="EW362" s="1549"/>
      <c r="EX362" s="1549"/>
      <c r="EY362" s="1549"/>
      <c r="EZ362" s="1549"/>
      <c r="FA362" s="1549"/>
      <c r="FB362" s="1549"/>
      <c r="FC362" s="1549"/>
      <c r="FD362" s="1549"/>
      <c r="FE362" s="1549"/>
      <c r="FF362" s="1549"/>
      <c r="FG362" s="1549"/>
      <c r="FH362" s="1549"/>
      <c r="FI362" s="1549"/>
      <c r="FJ362" s="1549"/>
      <c r="FK362" s="1549"/>
      <c r="FL362" s="1549"/>
      <c r="FM362" s="1549"/>
      <c r="FN362" s="1549"/>
      <c r="FO362" s="1549"/>
      <c r="FP362" s="1549"/>
      <c r="FQ362" s="1549"/>
      <c r="FR362" s="1549"/>
      <c r="FS362" s="1549"/>
      <c r="FT362" s="1549"/>
      <c r="FU362" s="1549"/>
      <c r="FV362" s="1549"/>
      <c r="FW362" s="1549"/>
      <c r="FX362" s="1549"/>
      <c r="FY362" s="1549"/>
      <c r="FZ362" s="1549"/>
      <c r="GA362" s="1549"/>
      <c r="GB362" s="1549"/>
      <c r="GC362" s="1549"/>
      <c r="GD362" s="1549"/>
      <c r="GE362" s="1549"/>
      <c r="GF362" s="1549"/>
      <c r="GG362" s="1549"/>
      <c r="GH362" s="1549"/>
      <c r="GI362" s="1549"/>
      <c r="GJ362" s="1549"/>
      <c r="GK362" s="1549"/>
      <c r="GL362" s="1549"/>
      <c r="GM362" s="1549"/>
      <c r="GN362" s="1549"/>
      <c r="GO362" s="1549"/>
      <c r="GP362" s="1549"/>
      <c r="GQ362" s="1549"/>
      <c r="GR362" s="1549"/>
      <c r="GS362" s="1549"/>
      <c r="GT362" s="1549"/>
      <c r="GU362" s="1549"/>
      <c r="GV362" s="1549"/>
      <c r="GW362" s="1549"/>
      <c r="GX362" s="1549"/>
      <c r="GY362" s="1549"/>
      <c r="GZ362" s="1549"/>
      <c r="HA362" s="1549"/>
      <c r="HB362" s="1549"/>
      <c r="HC362" s="1549"/>
      <c r="HD362" s="1549"/>
      <c r="HE362" s="1549"/>
      <c r="HF362" s="1549"/>
      <c r="HG362" s="1549"/>
      <c r="HH362" s="1549"/>
      <c r="HI362" s="1549"/>
      <c r="HJ362" s="1549"/>
      <c r="HK362" s="1549"/>
      <c r="HL362" s="1549"/>
      <c r="HM362" s="1549"/>
      <c r="HN362" s="1549"/>
      <c r="HO362" s="1549"/>
      <c r="HP362" s="1549"/>
      <c r="HQ362" s="1549"/>
      <c r="HR362" s="1549"/>
      <c r="HS362" s="1549"/>
      <c r="HT362" s="1549"/>
      <c r="HU362" s="1549"/>
      <c r="HV362" s="1549"/>
      <c r="HW362" s="1549"/>
      <c r="HX362" s="1549"/>
      <c r="HY362" s="1549"/>
      <c r="HZ362" s="1549"/>
      <c r="IA362" s="1549"/>
      <c r="IB362" s="1549"/>
      <c r="IC362" s="1549"/>
      <c r="ID362" s="1549"/>
      <c r="IE362" s="1549"/>
      <c r="IF362" s="1549"/>
      <c r="IG362" s="1549"/>
      <c r="IH362" s="1549"/>
      <c r="II362" s="1549"/>
      <c r="IJ362" s="1549"/>
      <c r="IK362" s="1549"/>
      <c r="IL362" s="1549"/>
      <c r="IM362" s="1549"/>
      <c r="IN362" s="1549"/>
      <c r="IO362" s="1549"/>
      <c r="IP362" s="1549"/>
      <c r="IQ362" s="1549"/>
      <c r="IR362" s="1549"/>
      <c r="IS362" s="1549"/>
      <c r="IT362" s="1549"/>
      <c r="IU362" s="1549"/>
      <c r="IV362" s="1549"/>
    </row>
    <row r="363" spans="1:256" ht="18.75">
      <c r="A363" s="1597"/>
      <c r="B363" s="1551" t="s">
        <v>1702</v>
      </c>
    </row>
    <row r="364" spans="1:256" ht="18.75">
      <c r="A364" s="1597"/>
      <c r="B364" s="1552" t="s">
        <v>1703</v>
      </c>
    </row>
    <row r="365" spans="1:256" ht="18.75">
      <c r="A365" s="1554" t="s">
        <v>1334</v>
      </c>
      <c r="B365" s="1553" t="s">
        <v>1704</v>
      </c>
    </row>
    <row r="366" spans="1:256" ht="18.75">
      <c r="A366" s="1554" t="s">
        <v>1335</v>
      </c>
      <c r="B366" s="1555" t="s">
        <v>1705</v>
      </c>
    </row>
    <row r="367" spans="1:256" ht="18.75">
      <c r="A367" s="1554" t="s">
        <v>1336</v>
      </c>
      <c r="B367" s="1556" t="s">
        <v>1706</v>
      </c>
    </row>
    <row r="368" spans="1:256" ht="18.75">
      <c r="A368" s="1554" t="s">
        <v>1337</v>
      </c>
      <c r="B368" s="1556" t="s">
        <v>1707</v>
      </c>
    </row>
    <row r="369" spans="1:5" ht="18.75">
      <c r="A369" s="1554" t="s">
        <v>1338</v>
      </c>
      <c r="B369" s="1556" t="s">
        <v>1708</v>
      </c>
    </row>
    <row r="370" spans="1:5" ht="18.75">
      <c r="A370" s="1554" t="s">
        <v>1339</v>
      </c>
      <c r="B370" s="1556" t="s">
        <v>1709</v>
      </c>
    </row>
    <row r="371" spans="1:5" ht="18.75">
      <c r="A371" s="1554" t="s">
        <v>1340</v>
      </c>
      <c r="B371" s="1556" t="s">
        <v>1710</v>
      </c>
    </row>
    <row r="372" spans="1:5" ht="18.75">
      <c r="A372" s="1554" t="s">
        <v>1341</v>
      </c>
      <c r="B372" s="1557" t="s">
        <v>1711</v>
      </c>
    </row>
    <row r="373" spans="1:5" ht="18.75">
      <c r="A373" s="1554" t="s">
        <v>1342</v>
      </c>
      <c r="B373" s="1557" t="s">
        <v>1712</v>
      </c>
    </row>
    <row r="374" spans="1:5" ht="18.75">
      <c r="A374" s="1554" t="s">
        <v>1343</v>
      </c>
      <c r="B374" s="1557" t="s">
        <v>1713</v>
      </c>
    </row>
    <row r="375" spans="1:5" ht="18.75">
      <c r="A375" s="1554" t="s">
        <v>1344</v>
      </c>
      <c r="B375" s="1557" t="s">
        <v>1714</v>
      </c>
    </row>
    <row r="376" spans="1:5" ht="18.75">
      <c r="A376" s="1554" t="s">
        <v>1345</v>
      </c>
      <c r="B376" s="1558" t="s">
        <v>1715</v>
      </c>
    </row>
    <row r="377" spans="1:5" ht="18.75">
      <c r="A377" s="1554" t="s">
        <v>1346</v>
      </c>
      <c r="B377" s="1558" t="s">
        <v>1716</v>
      </c>
    </row>
    <row r="378" spans="1:5" ht="18.75">
      <c r="A378" s="1554" t="s">
        <v>1347</v>
      </c>
      <c r="B378" s="1557" t="s">
        <v>1717</v>
      </c>
    </row>
    <row r="379" spans="1:5" ht="18.75">
      <c r="A379" s="1554" t="s">
        <v>1348</v>
      </c>
      <c r="B379" s="1557" t="s">
        <v>1718</v>
      </c>
      <c r="C379" s="1559" t="s">
        <v>186</v>
      </c>
      <c r="E379" s="1560"/>
    </row>
    <row r="380" spans="1:5" ht="18.75">
      <c r="A380" s="1554" t="s">
        <v>1349</v>
      </c>
      <c r="B380" s="1556" t="s">
        <v>1719</v>
      </c>
      <c r="C380" s="1559" t="s">
        <v>186</v>
      </c>
      <c r="E380" s="1560"/>
    </row>
    <row r="381" spans="1:5" ht="18.75">
      <c r="A381" s="1554" t="s">
        <v>1350</v>
      </c>
      <c r="B381" s="1557" t="s">
        <v>1720</v>
      </c>
      <c r="C381" s="1559" t="s">
        <v>186</v>
      </c>
      <c r="E381" s="1560"/>
    </row>
    <row r="382" spans="1:5" ht="18.75">
      <c r="A382" s="1554" t="s">
        <v>1351</v>
      </c>
      <c r="B382" s="1557" t="s">
        <v>1721</v>
      </c>
      <c r="C382" s="1559" t="s">
        <v>186</v>
      </c>
      <c r="E382" s="1560"/>
    </row>
    <row r="383" spans="1:5" ht="18.75">
      <c r="A383" s="1554" t="s">
        <v>1352</v>
      </c>
      <c r="B383" s="1557" t="s">
        <v>1722</v>
      </c>
      <c r="C383" s="1559" t="s">
        <v>186</v>
      </c>
      <c r="E383" s="1560"/>
    </row>
    <row r="384" spans="1:5" ht="18.75">
      <c r="A384" s="1554" t="s">
        <v>1353</v>
      </c>
      <c r="B384" s="1557" t="s">
        <v>1723</v>
      </c>
      <c r="C384" s="1559" t="s">
        <v>186</v>
      </c>
      <c r="E384" s="1560"/>
    </row>
    <row r="385" spans="1:5" ht="18.75">
      <c r="A385" s="1554" t="s">
        <v>1354</v>
      </c>
      <c r="B385" s="1557" t="s">
        <v>1724</v>
      </c>
      <c r="C385" s="1559" t="s">
        <v>186</v>
      </c>
      <c r="E385" s="1560"/>
    </row>
    <row r="386" spans="1:5" ht="18.75">
      <c r="A386" s="1554" t="s">
        <v>1355</v>
      </c>
      <c r="B386" s="1557" t="s">
        <v>1725</v>
      </c>
      <c r="C386" s="1559" t="s">
        <v>186</v>
      </c>
      <c r="E386" s="1560"/>
    </row>
    <row r="387" spans="1:5" ht="18.75">
      <c r="A387" s="1554" t="s">
        <v>1356</v>
      </c>
      <c r="B387" s="1557" t="s">
        <v>1726</v>
      </c>
      <c r="C387" s="1559" t="s">
        <v>186</v>
      </c>
      <c r="E387" s="1560"/>
    </row>
    <row r="388" spans="1:5" ht="18.75">
      <c r="A388" s="1554" t="s">
        <v>1357</v>
      </c>
      <c r="B388" s="1556" t="s">
        <v>1727</v>
      </c>
      <c r="C388" s="1559" t="s">
        <v>186</v>
      </c>
      <c r="E388" s="1560"/>
    </row>
    <row r="389" spans="1:5" ht="18.75">
      <c r="A389" s="1554" t="s">
        <v>1358</v>
      </c>
      <c r="B389" s="1557" t="s">
        <v>1728</v>
      </c>
      <c r="C389" s="1559" t="s">
        <v>186</v>
      </c>
      <c r="E389" s="1560"/>
    </row>
    <row r="390" spans="1:5" ht="18.75">
      <c r="A390" s="1554" t="s">
        <v>1359</v>
      </c>
      <c r="B390" s="1556" t="s">
        <v>1729</v>
      </c>
      <c r="C390" s="1559" t="s">
        <v>186</v>
      </c>
      <c r="E390" s="1560"/>
    </row>
    <row r="391" spans="1:5" ht="18.75">
      <c r="A391" s="1554" t="s">
        <v>1360</v>
      </c>
      <c r="B391" s="1556" t="s">
        <v>1730</v>
      </c>
      <c r="C391" s="1559" t="s">
        <v>186</v>
      </c>
      <c r="E391" s="1560"/>
    </row>
    <row r="392" spans="1:5" ht="18.75">
      <c r="A392" s="1554" t="s">
        <v>1361</v>
      </c>
      <c r="B392" s="1556" t="s">
        <v>1731</v>
      </c>
      <c r="C392" s="1559" t="s">
        <v>186</v>
      </c>
      <c r="E392" s="1560"/>
    </row>
    <row r="393" spans="1:5" ht="18.75">
      <c r="A393" s="1554" t="s">
        <v>1362</v>
      </c>
      <c r="B393" s="1556" t="s">
        <v>1732</v>
      </c>
      <c r="C393" s="1559" t="s">
        <v>186</v>
      </c>
      <c r="E393" s="1560"/>
    </row>
    <row r="394" spans="1:5" ht="18.75">
      <c r="A394" s="1554" t="s">
        <v>1363</v>
      </c>
      <c r="B394" s="1556" t="s">
        <v>1733</v>
      </c>
      <c r="C394" s="1559" t="s">
        <v>186</v>
      </c>
      <c r="E394" s="1560"/>
    </row>
    <row r="395" spans="1:5" ht="18.75">
      <c r="A395" s="1554" t="s">
        <v>1364</v>
      </c>
      <c r="B395" s="1556" t="s">
        <v>1734</v>
      </c>
      <c r="C395" s="1559" t="s">
        <v>186</v>
      </c>
      <c r="E395" s="1560"/>
    </row>
    <row r="396" spans="1:5" ht="18.75">
      <c r="A396" s="1554" t="s">
        <v>1365</v>
      </c>
      <c r="B396" s="1556" t="s">
        <v>1735</v>
      </c>
      <c r="C396" s="1559" t="s">
        <v>186</v>
      </c>
      <c r="E396" s="1560"/>
    </row>
    <row r="397" spans="1:5" ht="18.75">
      <c r="A397" s="1554" t="s">
        <v>1366</v>
      </c>
      <c r="B397" s="1556" t="s">
        <v>1736</v>
      </c>
      <c r="C397" s="1559" t="s">
        <v>186</v>
      </c>
      <c r="E397" s="1560"/>
    </row>
    <row r="398" spans="1:5" ht="18.75">
      <c r="A398" s="1554" t="s">
        <v>1367</v>
      </c>
      <c r="B398" s="1561" t="s">
        <v>1737</v>
      </c>
      <c r="C398" s="1559" t="s">
        <v>186</v>
      </c>
      <c r="E398" s="1560"/>
    </row>
    <row r="399" spans="1:5" ht="18.75">
      <c r="A399" s="1554" t="s">
        <v>1368</v>
      </c>
      <c r="B399" s="1562" t="s">
        <v>1275</v>
      </c>
      <c r="C399" s="1559" t="s">
        <v>186</v>
      </c>
      <c r="E399" s="1560"/>
    </row>
    <row r="400" spans="1:5" ht="18.75">
      <c r="A400" s="1598" t="s">
        <v>1369</v>
      </c>
      <c r="B400" s="1563" t="s">
        <v>1738</v>
      </c>
      <c r="C400" s="1559" t="s">
        <v>186</v>
      </c>
      <c r="E400" s="1560"/>
    </row>
    <row r="401" spans="1:5" ht="18.75">
      <c r="A401" s="1597" t="s">
        <v>186</v>
      </c>
      <c r="B401" s="1564" t="s">
        <v>1739</v>
      </c>
      <c r="C401" s="1559" t="s">
        <v>186</v>
      </c>
      <c r="E401" s="1560"/>
    </row>
    <row r="402" spans="1:5" ht="18.75">
      <c r="A402" s="1569" t="s">
        <v>1370</v>
      </c>
      <c r="B402" s="1565" t="s">
        <v>1740</v>
      </c>
      <c r="C402" s="1559" t="s">
        <v>186</v>
      </c>
      <c r="E402" s="1560"/>
    </row>
    <row r="403" spans="1:5" ht="18.75">
      <c r="A403" s="1554" t="s">
        <v>1371</v>
      </c>
      <c r="B403" s="1541" t="s">
        <v>1741</v>
      </c>
      <c r="C403" s="1559" t="s">
        <v>186</v>
      </c>
      <c r="E403" s="1560"/>
    </row>
    <row r="404" spans="1:5" ht="18.75">
      <c r="A404" s="1599" t="s">
        <v>1372</v>
      </c>
      <c r="B404" s="1566" t="s">
        <v>1742</v>
      </c>
      <c r="C404" s="1559" t="s">
        <v>186</v>
      </c>
      <c r="E404" s="1560"/>
    </row>
    <row r="405" spans="1:5" ht="18.75">
      <c r="A405" s="1550" t="s">
        <v>186</v>
      </c>
      <c r="B405" s="1567" t="s">
        <v>1743</v>
      </c>
      <c r="C405" s="1559" t="s">
        <v>186</v>
      </c>
      <c r="E405" s="1560"/>
    </row>
    <row r="406" spans="1:5" ht="16.5">
      <c r="A406" s="1534" t="s">
        <v>1323</v>
      </c>
      <c r="B406" s="1536" t="s">
        <v>90</v>
      </c>
      <c r="C406" s="1559" t="s">
        <v>186</v>
      </c>
      <c r="E406" s="1560"/>
    </row>
    <row r="407" spans="1:5" ht="16.5">
      <c r="A407" s="1534" t="s">
        <v>1324</v>
      </c>
      <c r="B407" s="1536" t="s">
        <v>91</v>
      </c>
      <c r="C407" s="1559" t="s">
        <v>186</v>
      </c>
      <c r="E407" s="1560"/>
    </row>
    <row r="408" spans="1:5" ht="16.5">
      <c r="A408" s="1600" t="s">
        <v>1325</v>
      </c>
      <c r="B408" s="1568" t="s">
        <v>92</v>
      </c>
      <c r="C408" s="1559" t="s">
        <v>186</v>
      </c>
      <c r="E408" s="1560"/>
    </row>
    <row r="409" spans="1:5" ht="18.75">
      <c r="A409" s="1597" t="s">
        <v>186</v>
      </c>
      <c r="B409" s="1567" t="s">
        <v>1744</v>
      </c>
      <c r="C409" s="1559" t="s">
        <v>186</v>
      </c>
      <c r="E409" s="1560"/>
    </row>
    <row r="410" spans="1:5" ht="18.75">
      <c r="A410" s="1569" t="s">
        <v>1373</v>
      </c>
      <c r="B410" s="1565" t="s">
        <v>1276</v>
      </c>
      <c r="C410" s="1559" t="s">
        <v>186</v>
      </c>
      <c r="E410" s="1560"/>
    </row>
    <row r="411" spans="1:5" ht="18.75">
      <c r="A411" s="1569" t="s">
        <v>1374</v>
      </c>
      <c r="B411" s="1565" t="s">
        <v>1277</v>
      </c>
      <c r="C411" s="1559" t="s">
        <v>186</v>
      </c>
      <c r="E411" s="1560"/>
    </row>
    <row r="412" spans="1:5" ht="18.75">
      <c r="A412" s="1569" t="s">
        <v>1375</v>
      </c>
      <c r="B412" s="1565" t="s">
        <v>187</v>
      </c>
      <c r="C412" s="1559" t="s">
        <v>186</v>
      </c>
      <c r="E412" s="1560"/>
    </row>
    <row r="413" spans="1:5" ht="19.5" thickBot="1">
      <c r="A413" s="1601" t="s">
        <v>1376</v>
      </c>
      <c r="B413" s="1570" t="s">
        <v>188</v>
      </c>
      <c r="C413" s="1559" t="s">
        <v>186</v>
      </c>
      <c r="E413" s="1560"/>
    </row>
    <row r="414" spans="1:5" ht="17.25" thickBot="1">
      <c r="A414" s="1602" t="s">
        <v>1377</v>
      </c>
      <c r="B414" s="1570" t="s">
        <v>1278</v>
      </c>
      <c r="C414" s="1559" t="s">
        <v>186</v>
      </c>
      <c r="E414" s="1560"/>
    </row>
    <row r="415" spans="1:5" ht="16.5">
      <c r="A415" s="1602" t="s">
        <v>1378</v>
      </c>
      <c r="B415" s="1571" t="s">
        <v>742</v>
      </c>
      <c r="C415" s="1559" t="s">
        <v>186</v>
      </c>
      <c r="E415" s="1560"/>
    </row>
    <row r="416" spans="1:5" ht="16.5">
      <c r="A416" s="1534" t="s">
        <v>1379</v>
      </c>
      <c r="B416" s="1536" t="s">
        <v>743</v>
      </c>
      <c r="C416" s="1559" t="s">
        <v>186</v>
      </c>
      <c r="E416" s="1560"/>
    </row>
    <row r="417" spans="1:5" ht="19.5" thickBot="1">
      <c r="A417" s="1603" t="s">
        <v>1380</v>
      </c>
      <c r="B417" s="1572" t="s">
        <v>744</v>
      </c>
      <c r="C417" s="1559" t="s">
        <v>186</v>
      </c>
      <c r="E417" s="1560"/>
    </row>
    <row r="418" spans="1:5" ht="16.5">
      <c r="A418" s="1532" t="s">
        <v>1381</v>
      </c>
      <c r="B418" s="1573" t="s">
        <v>745</v>
      </c>
      <c r="C418" s="1559" t="s">
        <v>186</v>
      </c>
      <c r="E418" s="1560"/>
    </row>
    <row r="419" spans="1:5" ht="16.5">
      <c r="A419" s="1604" t="s">
        <v>1382</v>
      </c>
      <c r="B419" s="1536" t="s">
        <v>746</v>
      </c>
      <c r="C419" s="1559" t="s">
        <v>186</v>
      </c>
      <c r="E419" s="1560"/>
    </row>
    <row r="420" spans="1:5" ht="16.5">
      <c r="A420" s="1534" t="s">
        <v>1383</v>
      </c>
      <c r="B420" s="1574" t="s">
        <v>310</v>
      </c>
      <c r="C420" s="1559" t="s">
        <v>186</v>
      </c>
      <c r="E420" s="1560"/>
    </row>
    <row r="421" spans="1:5" ht="17.25" thickBot="1">
      <c r="A421" s="1546" t="s">
        <v>1384</v>
      </c>
      <c r="B421" s="1575" t="s">
        <v>311</v>
      </c>
      <c r="C421" s="1559" t="s">
        <v>186</v>
      </c>
      <c r="E421" s="1560"/>
    </row>
    <row r="422" spans="1:5" ht="18.75">
      <c r="A422" s="1554" t="s">
        <v>1385</v>
      </c>
      <c r="B422" s="1576" t="s">
        <v>1745</v>
      </c>
      <c r="C422" s="1559" t="s">
        <v>186</v>
      </c>
      <c r="E422" s="1560"/>
    </row>
    <row r="423" spans="1:5" ht="18.75">
      <c r="A423" s="1554" t="s">
        <v>1386</v>
      </c>
      <c r="B423" s="1577" t="s">
        <v>1746</v>
      </c>
      <c r="C423" s="1559" t="s">
        <v>186</v>
      </c>
      <c r="E423" s="1560"/>
    </row>
    <row r="424" spans="1:5" ht="19.5">
      <c r="A424" s="1554" t="s">
        <v>1387</v>
      </c>
      <c r="B424" s="1578" t="s">
        <v>1747</v>
      </c>
      <c r="C424" s="1559" t="s">
        <v>186</v>
      </c>
      <c r="E424" s="1560"/>
    </row>
    <row r="425" spans="1:5" ht="18.75">
      <c r="A425" s="1554" t="s">
        <v>1388</v>
      </c>
      <c r="B425" s="1577" t="s">
        <v>1748</v>
      </c>
      <c r="C425" s="1559" t="s">
        <v>186</v>
      </c>
      <c r="E425" s="1560"/>
    </row>
    <row r="426" spans="1:5" ht="18.75">
      <c r="A426" s="1554" t="s">
        <v>1389</v>
      </c>
      <c r="B426" s="1577" t="s">
        <v>1749</v>
      </c>
      <c r="C426" s="1559" t="s">
        <v>186</v>
      </c>
      <c r="E426" s="1560"/>
    </row>
    <row r="427" spans="1:5" ht="18.75">
      <c r="A427" s="1554" t="s">
        <v>1390</v>
      </c>
      <c r="B427" s="1579" t="s">
        <v>1750</v>
      </c>
      <c r="C427" s="1559" t="s">
        <v>186</v>
      </c>
      <c r="E427" s="1560"/>
    </row>
    <row r="428" spans="1:5" ht="18.75">
      <c r="A428" s="1554" t="s">
        <v>1391</v>
      </c>
      <c r="B428" s="1579" t="s">
        <v>1751</v>
      </c>
      <c r="C428" s="1559" t="s">
        <v>186</v>
      </c>
      <c r="E428" s="1560"/>
    </row>
    <row r="429" spans="1:5" ht="18.75">
      <c r="A429" s="1554" t="s">
        <v>1392</v>
      </c>
      <c r="B429" s="1579" t="s">
        <v>1752</v>
      </c>
      <c r="C429" s="1559" t="s">
        <v>186</v>
      </c>
      <c r="E429" s="1560"/>
    </row>
    <row r="430" spans="1:5" ht="18.75">
      <c r="A430" s="1554" t="s">
        <v>1393</v>
      </c>
      <c r="B430" s="1579" t="s">
        <v>1753</v>
      </c>
      <c r="C430" s="1559" t="s">
        <v>186</v>
      </c>
      <c r="E430" s="1560"/>
    </row>
    <row r="431" spans="1:5" ht="18.75">
      <c r="A431" s="1554" t="s">
        <v>1394</v>
      </c>
      <c r="B431" s="1579" t="s">
        <v>1754</v>
      </c>
      <c r="C431" s="1559" t="s">
        <v>186</v>
      </c>
      <c r="E431" s="1560"/>
    </row>
    <row r="432" spans="1:5" ht="18.75">
      <c r="A432" s="1554" t="s">
        <v>1395</v>
      </c>
      <c r="B432" s="1577" t="s">
        <v>1755</v>
      </c>
      <c r="C432" s="1559" t="s">
        <v>186</v>
      </c>
      <c r="E432" s="1560"/>
    </row>
    <row r="433" spans="1:5" ht="18.75">
      <c r="A433" s="1554" t="s">
        <v>1396</v>
      </c>
      <c r="B433" s="1577" t="s">
        <v>1756</v>
      </c>
      <c r="C433" s="1559" t="s">
        <v>186</v>
      </c>
      <c r="E433" s="1560"/>
    </row>
    <row r="434" spans="1:5" ht="18.75">
      <c r="A434" s="1554" t="s">
        <v>1397</v>
      </c>
      <c r="B434" s="1577" t="s">
        <v>1757</v>
      </c>
      <c r="C434" s="1559" t="s">
        <v>186</v>
      </c>
      <c r="E434" s="1560"/>
    </row>
    <row r="435" spans="1:5" ht="19.5" thickBot="1">
      <c r="A435" s="1554" t="s">
        <v>1398</v>
      </c>
      <c r="B435" s="1580" t="s">
        <v>1758</v>
      </c>
      <c r="C435" s="1559" t="s">
        <v>186</v>
      </c>
      <c r="E435" s="1560"/>
    </row>
    <row r="436" spans="1:5" ht="18.75">
      <c r="A436" s="1554" t="s">
        <v>1399</v>
      </c>
      <c r="B436" s="1576" t="s">
        <v>1759</v>
      </c>
      <c r="C436" s="1559" t="s">
        <v>186</v>
      </c>
      <c r="E436" s="1560"/>
    </row>
    <row r="437" spans="1:5" ht="19.5">
      <c r="A437" s="1554" t="s">
        <v>1400</v>
      </c>
      <c r="B437" s="1578" t="s">
        <v>1760</v>
      </c>
      <c r="C437" s="1559" t="s">
        <v>186</v>
      </c>
      <c r="E437" s="1560"/>
    </row>
    <row r="438" spans="1:5" ht="18.75">
      <c r="A438" s="1554" t="s">
        <v>1401</v>
      </c>
      <c r="B438" s="1577" t="s">
        <v>1761</v>
      </c>
      <c r="C438" s="1559" t="s">
        <v>186</v>
      </c>
      <c r="E438" s="1560"/>
    </row>
    <row r="439" spans="1:5" ht="18.75">
      <c r="A439" s="1554" t="s">
        <v>1402</v>
      </c>
      <c r="B439" s="1577" t="s">
        <v>1762</v>
      </c>
      <c r="C439" s="1559" t="s">
        <v>186</v>
      </c>
      <c r="E439" s="1560"/>
    </row>
    <row r="440" spans="1:5" ht="18.75">
      <c r="A440" s="1554" t="s">
        <v>1403</v>
      </c>
      <c r="B440" s="1577" t="s">
        <v>1763</v>
      </c>
      <c r="C440" s="1559" t="s">
        <v>186</v>
      </c>
      <c r="E440" s="1560"/>
    </row>
    <row r="441" spans="1:5" ht="18.75">
      <c r="A441" s="1554" t="s">
        <v>1404</v>
      </c>
      <c r="B441" s="1577" t="s">
        <v>1764</v>
      </c>
      <c r="C441" s="1559" t="s">
        <v>186</v>
      </c>
      <c r="E441" s="1560"/>
    </row>
    <row r="442" spans="1:5" ht="18.75">
      <c r="A442" s="1554" t="s">
        <v>1405</v>
      </c>
      <c r="B442" s="1577" t="s">
        <v>1765</v>
      </c>
      <c r="C442" s="1559" t="s">
        <v>186</v>
      </c>
      <c r="E442" s="1560"/>
    </row>
    <row r="443" spans="1:5" ht="18.75">
      <c r="A443" s="1554" t="s">
        <v>1406</v>
      </c>
      <c r="B443" s="1577" t="s">
        <v>1766</v>
      </c>
      <c r="C443" s="1559" t="s">
        <v>186</v>
      </c>
      <c r="E443" s="1560"/>
    </row>
    <row r="444" spans="1:5" ht="18.75">
      <c r="A444" s="1554" t="s">
        <v>1407</v>
      </c>
      <c r="B444" s="1577" t="s">
        <v>1767</v>
      </c>
      <c r="C444" s="1559" t="s">
        <v>186</v>
      </c>
      <c r="E444" s="1560"/>
    </row>
    <row r="445" spans="1:5" ht="18.75">
      <c r="A445" s="1554" t="s">
        <v>1408</v>
      </c>
      <c r="B445" s="1577" t="s">
        <v>1768</v>
      </c>
      <c r="C445" s="1559" t="s">
        <v>186</v>
      </c>
      <c r="E445" s="1560"/>
    </row>
    <row r="446" spans="1:5" ht="18.75">
      <c r="A446" s="1554" t="s">
        <v>1409</v>
      </c>
      <c r="B446" s="1577" t="s">
        <v>1769</v>
      </c>
      <c r="C446" s="1559" t="s">
        <v>186</v>
      </c>
      <c r="E446" s="1560"/>
    </row>
    <row r="447" spans="1:5" ht="18.75">
      <c r="A447" s="1554" t="s">
        <v>1410</v>
      </c>
      <c r="B447" s="1577" t="s">
        <v>1770</v>
      </c>
      <c r="C447" s="1559" t="s">
        <v>186</v>
      </c>
      <c r="E447" s="1560"/>
    </row>
    <row r="448" spans="1:5" ht="19.5" thickBot="1">
      <c r="A448" s="1554" t="s">
        <v>1411</v>
      </c>
      <c r="B448" s="1580" t="s">
        <v>1771</v>
      </c>
      <c r="C448" s="1559" t="s">
        <v>186</v>
      </c>
      <c r="E448" s="1560"/>
    </row>
    <row r="449" spans="1:5" ht="18.75">
      <c r="A449" s="1554" t="s">
        <v>1412</v>
      </c>
      <c r="B449" s="1576" t="s">
        <v>1772</v>
      </c>
      <c r="C449" s="1559" t="s">
        <v>186</v>
      </c>
      <c r="E449" s="1560"/>
    </row>
    <row r="450" spans="1:5" ht="18.75">
      <c r="A450" s="1554" t="s">
        <v>1413</v>
      </c>
      <c r="B450" s="1577" t="s">
        <v>1773</v>
      </c>
      <c r="C450" s="1559" t="s">
        <v>186</v>
      </c>
      <c r="E450" s="1560"/>
    </row>
    <row r="451" spans="1:5" ht="18.75">
      <c r="A451" s="1554" t="s">
        <v>1414</v>
      </c>
      <c r="B451" s="1577" t="s">
        <v>1774</v>
      </c>
      <c r="C451" s="1559" t="s">
        <v>186</v>
      </c>
      <c r="E451" s="1560"/>
    </row>
    <row r="452" spans="1:5" ht="18.75">
      <c r="A452" s="1554" t="s">
        <v>1415</v>
      </c>
      <c r="B452" s="1577" t="s">
        <v>1775</v>
      </c>
      <c r="C452" s="1559" t="s">
        <v>186</v>
      </c>
      <c r="E452" s="1560"/>
    </row>
    <row r="453" spans="1:5" ht="19.5">
      <c r="A453" s="1554" t="s">
        <v>1416</v>
      </c>
      <c r="B453" s="1578" t="s">
        <v>1776</v>
      </c>
      <c r="C453" s="1559" t="s">
        <v>186</v>
      </c>
      <c r="E453" s="1560"/>
    </row>
    <row r="454" spans="1:5" ht="18.75">
      <c r="A454" s="1554" t="s">
        <v>1417</v>
      </c>
      <c r="B454" s="1577" t="s">
        <v>1777</v>
      </c>
      <c r="C454" s="1559" t="s">
        <v>186</v>
      </c>
      <c r="E454" s="1560"/>
    </row>
    <row r="455" spans="1:5" ht="18.75">
      <c r="A455" s="1554" t="s">
        <v>1418</v>
      </c>
      <c r="B455" s="1577" t="s">
        <v>1778</v>
      </c>
      <c r="C455" s="1559" t="s">
        <v>186</v>
      </c>
      <c r="E455" s="1560"/>
    </row>
    <row r="456" spans="1:5" ht="18.75">
      <c r="A456" s="1554" t="s">
        <v>1419</v>
      </c>
      <c r="B456" s="1577" t="s">
        <v>1779</v>
      </c>
      <c r="C456" s="1559" t="s">
        <v>186</v>
      </c>
      <c r="E456" s="1560"/>
    </row>
    <row r="457" spans="1:5" ht="18.75">
      <c r="A457" s="1554" t="s">
        <v>1420</v>
      </c>
      <c r="B457" s="1577" t="s">
        <v>1780</v>
      </c>
      <c r="C457" s="1559" t="s">
        <v>186</v>
      </c>
      <c r="E457" s="1560"/>
    </row>
    <row r="458" spans="1:5" ht="18.75">
      <c r="A458" s="1554" t="s">
        <v>1421</v>
      </c>
      <c r="B458" s="1577" t="s">
        <v>1781</v>
      </c>
      <c r="C458" s="1559" t="s">
        <v>186</v>
      </c>
      <c r="E458" s="1560"/>
    </row>
    <row r="459" spans="1:5" ht="18.75">
      <c r="A459" s="1554" t="s">
        <v>1422</v>
      </c>
      <c r="B459" s="1577" t="s">
        <v>1782</v>
      </c>
      <c r="C459" s="1559" t="s">
        <v>186</v>
      </c>
      <c r="E459" s="1560"/>
    </row>
    <row r="460" spans="1:5" ht="19.5" thickBot="1">
      <c r="A460" s="1554" t="s">
        <v>1423</v>
      </c>
      <c r="B460" s="1580" t="s">
        <v>1783</v>
      </c>
      <c r="C460" s="1559" t="s">
        <v>186</v>
      </c>
      <c r="E460" s="1560"/>
    </row>
    <row r="461" spans="1:5" ht="19.5">
      <c r="A461" s="1554" t="s">
        <v>1424</v>
      </c>
      <c r="B461" s="1581" t="s">
        <v>1784</v>
      </c>
      <c r="C461" s="1559" t="s">
        <v>186</v>
      </c>
      <c r="E461" s="1560"/>
    </row>
    <row r="462" spans="1:5" ht="18.75">
      <c r="A462" s="1554" t="s">
        <v>1425</v>
      </c>
      <c r="B462" s="1577" t="s">
        <v>1785</v>
      </c>
      <c r="C462" s="1559" t="s">
        <v>186</v>
      </c>
      <c r="E462" s="1560"/>
    </row>
    <row r="463" spans="1:5" ht="18.75">
      <c r="A463" s="1554" t="s">
        <v>1426</v>
      </c>
      <c r="B463" s="1577" t="s">
        <v>1786</v>
      </c>
      <c r="C463" s="1559" t="s">
        <v>186</v>
      </c>
      <c r="E463" s="1560"/>
    </row>
    <row r="464" spans="1:5" ht="18.75">
      <c r="A464" s="1554" t="s">
        <v>1427</v>
      </c>
      <c r="B464" s="1577" t="s">
        <v>1787</v>
      </c>
      <c r="C464" s="1559" t="s">
        <v>186</v>
      </c>
      <c r="E464" s="1560"/>
    </row>
    <row r="465" spans="1:5" ht="18.75">
      <c r="A465" s="1554" t="s">
        <v>1428</v>
      </c>
      <c r="B465" s="1577" t="s">
        <v>1788</v>
      </c>
      <c r="C465" s="1559" t="s">
        <v>186</v>
      </c>
      <c r="E465" s="1560"/>
    </row>
    <row r="466" spans="1:5" ht="18.75">
      <c r="A466" s="1554" t="s">
        <v>1429</v>
      </c>
      <c r="B466" s="1577" t="s">
        <v>1789</v>
      </c>
      <c r="C466" s="1559" t="s">
        <v>186</v>
      </c>
      <c r="E466" s="1560"/>
    </row>
    <row r="467" spans="1:5" ht="18.75">
      <c r="A467" s="1554" t="s">
        <v>1430</v>
      </c>
      <c r="B467" s="1577" t="s">
        <v>1790</v>
      </c>
      <c r="C467" s="1559" t="s">
        <v>186</v>
      </c>
      <c r="E467" s="1560"/>
    </row>
    <row r="468" spans="1:5" ht="18.75">
      <c r="A468" s="1554" t="s">
        <v>1431</v>
      </c>
      <c r="B468" s="1577" t="s">
        <v>1791</v>
      </c>
      <c r="C468" s="1559" t="s">
        <v>186</v>
      </c>
      <c r="E468" s="1560"/>
    </row>
    <row r="469" spans="1:5" ht="18.75">
      <c r="A469" s="1554" t="s">
        <v>1432</v>
      </c>
      <c r="B469" s="1577" t="s">
        <v>1792</v>
      </c>
      <c r="C469" s="1559" t="s">
        <v>186</v>
      </c>
      <c r="E469" s="1560"/>
    </row>
    <row r="470" spans="1:5" ht="19.5" thickBot="1">
      <c r="A470" s="1554" t="s">
        <v>1433</v>
      </c>
      <c r="B470" s="1580" t="s">
        <v>1793</v>
      </c>
      <c r="C470" s="1559" t="s">
        <v>186</v>
      </c>
      <c r="E470" s="1560"/>
    </row>
    <row r="471" spans="1:5" ht="18.75">
      <c r="A471" s="1554" t="s">
        <v>1434</v>
      </c>
      <c r="B471" s="1576" t="s">
        <v>1794</v>
      </c>
      <c r="C471" s="1559" t="s">
        <v>186</v>
      </c>
      <c r="E471" s="1560"/>
    </row>
    <row r="472" spans="1:5" ht="18.75">
      <c r="A472" s="1554" t="s">
        <v>1435</v>
      </c>
      <c r="B472" s="1577" t="s">
        <v>1795</v>
      </c>
      <c r="C472" s="1559" t="s">
        <v>186</v>
      </c>
      <c r="E472" s="1560"/>
    </row>
    <row r="473" spans="1:5" ht="18.75">
      <c r="A473" s="1554" t="s">
        <v>1436</v>
      </c>
      <c r="B473" s="1577" t="s">
        <v>1796</v>
      </c>
      <c r="C473" s="1559" t="s">
        <v>186</v>
      </c>
      <c r="E473" s="1560"/>
    </row>
    <row r="474" spans="1:5" ht="19.5">
      <c r="A474" s="1554" t="s">
        <v>1437</v>
      </c>
      <c r="B474" s="1578" t="s">
        <v>1797</v>
      </c>
      <c r="C474" s="1559" t="s">
        <v>186</v>
      </c>
      <c r="E474" s="1560"/>
    </row>
    <row r="475" spans="1:5" ht="18.75">
      <c r="A475" s="1554" t="s">
        <v>1438</v>
      </c>
      <c r="B475" s="1577" t="s">
        <v>1798</v>
      </c>
      <c r="C475" s="1559" t="s">
        <v>186</v>
      </c>
      <c r="E475" s="1560"/>
    </row>
    <row r="476" spans="1:5" ht="18.75">
      <c r="A476" s="1554" t="s">
        <v>1439</v>
      </c>
      <c r="B476" s="1577" t="s">
        <v>1799</v>
      </c>
      <c r="C476" s="1559" t="s">
        <v>186</v>
      </c>
      <c r="E476" s="1560"/>
    </row>
    <row r="477" spans="1:5" ht="18.75">
      <c r="A477" s="1554" t="s">
        <v>1440</v>
      </c>
      <c r="B477" s="1577" t="s">
        <v>1800</v>
      </c>
      <c r="C477" s="1559" t="s">
        <v>186</v>
      </c>
      <c r="E477" s="1560"/>
    </row>
    <row r="478" spans="1:5" ht="18.75">
      <c r="A478" s="1554" t="s">
        <v>1441</v>
      </c>
      <c r="B478" s="1577" t="s">
        <v>1801</v>
      </c>
      <c r="C478" s="1559" t="s">
        <v>186</v>
      </c>
      <c r="E478" s="1560"/>
    </row>
    <row r="479" spans="1:5" ht="18.75">
      <c r="A479" s="1554" t="s">
        <v>1442</v>
      </c>
      <c r="B479" s="1577" t="s">
        <v>1802</v>
      </c>
      <c r="C479" s="1559" t="s">
        <v>186</v>
      </c>
      <c r="E479" s="1560"/>
    </row>
    <row r="480" spans="1:5" ht="18.75">
      <c r="A480" s="1554" t="s">
        <v>1443</v>
      </c>
      <c r="B480" s="1577" t="s">
        <v>1803</v>
      </c>
      <c r="C480" s="1559" t="s">
        <v>186</v>
      </c>
      <c r="E480" s="1560"/>
    </row>
    <row r="481" spans="1:5" ht="19.5" thickBot="1">
      <c r="A481" s="1554" t="s">
        <v>1444</v>
      </c>
      <c r="B481" s="1580" t="s">
        <v>1804</v>
      </c>
      <c r="C481" s="1559" t="s">
        <v>186</v>
      </c>
      <c r="E481" s="1560"/>
    </row>
    <row r="482" spans="1:5" ht="18.75">
      <c r="A482" s="1554" t="s">
        <v>1445</v>
      </c>
      <c r="B482" s="1576" t="s">
        <v>1805</v>
      </c>
      <c r="C482" s="1559" t="s">
        <v>186</v>
      </c>
      <c r="E482" s="1560"/>
    </row>
    <row r="483" spans="1:5" ht="18.75">
      <c r="A483" s="1554" t="s">
        <v>1446</v>
      </c>
      <c r="B483" s="1577" t="s">
        <v>1806</v>
      </c>
      <c r="C483" s="1559" t="s">
        <v>186</v>
      </c>
      <c r="E483" s="1560"/>
    </row>
    <row r="484" spans="1:5" ht="19.5">
      <c r="A484" s="1554" t="s">
        <v>1447</v>
      </c>
      <c r="B484" s="1578" t="s">
        <v>1807</v>
      </c>
      <c r="C484" s="1559" t="s">
        <v>186</v>
      </c>
      <c r="E484" s="1560"/>
    </row>
    <row r="485" spans="1:5" ht="18.75">
      <c r="A485" s="1554" t="s">
        <v>1448</v>
      </c>
      <c r="B485" s="1577" t="s">
        <v>1808</v>
      </c>
      <c r="C485" s="1559" t="s">
        <v>186</v>
      </c>
      <c r="E485" s="1560"/>
    </row>
    <row r="486" spans="1:5" ht="18.75">
      <c r="A486" s="1554" t="s">
        <v>1449</v>
      </c>
      <c r="B486" s="1577" t="s">
        <v>1809</v>
      </c>
      <c r="C486" s="1559" t="s">
        <v>186</v>
      </c>
      <c r="E486" s="1560"/>
    </row>
    <row r="487" spans="1:5" ht="18.75">
      <c r="A487" s="1554" t="s">
        <v>1450</v>
      </c>
      <c r="B487" s="1577" t="s">
        <v>1810</v>
      </c>
      <c r="C487" s="1559" t="s">
        <v>186</v>
      </c>
      <c r="E487" s="1560"/>
    </row>
    <row r="488" spans="1:5" ht="18.75">
      <c r="A488" s="1554" t="s">
        <v>1451</v>
      </c>
      <c r="B488" s="1577" t="s">
        <v>1811</v>
      </c>
      <c r="C488" s="1559" t="s">
        <v>186</v>
      </c>
      <c r="E488" s="1560"/>
    </row>
    <row r="489" spans="1:5" ht="18.75">
      <c r="A489" s="1554" t="s">
        <v>1452</v>
      </c>
      <c r="B489" s="1577" t="s">
        <v>1812</v>
      </c>
      <c r="C489" s="1559" t="s">
        <v>186</v>
      </c>
      <c r="E489" s="1560"/>
    </row>
    <row r="490" spans="1:5" ht="18.75">
      <c r="A490" s="1554" t="s">
        <v>1453</v>
      </c>
      <c r="B490" s="1577" t="s">
        <v>1813</v>
      </c>
      <c r="C490" s="1559" t="s">
        <v>186</v>
      </c>
      <c r="E490" s="1560"/>
    </row>
    <row r="491" spans="1:5" ht="19.5" thickBot="1">
      <c r="A491" s="1554" t="s">
        <v>1454</v>
      </c>
      <c r="B491" s="1580" t="s">
        <v>1814</v>
      </c>
      <c r="C491" s="1559" t="s">
        <v>186</v>
      </c>
      <c r="E491" s="1560"/>
    </row>
    <row r="492" spans="1:5" ht="19.5">
      <c r="A492" s="1554" t="s">
        <v>1455</v>
      </c>
      <c r="B492" s="1581" t="s">
        <v>1815</v>
      </c>
      <c r="C492" s="1559" t="s">
        <v>186</v>
      </c>
      <c r="E492" s="1560"/>
    </row>
    <row r="493" spans="1:5" ht="18.75">
      <c r="A493" s="1554" t="s">
        <v>1456</v>
      </c>
      <c r="B493" s="1577" t="s">
        <v>1816</v>
      </c>
      <c r="C493" s="1559" t="s">
        <v>186</v>
      </c>
      <c r="E493" s="1560"/>
    </row>
    <row r="494" spans="1:5" ht="18.75">
      <c r="A494" s="1554" t="s">
        <v>1457</v>
      </c>
      <c r="B494" s="1577" t="s">
        <v>1817</v>
      </c>
      <c r="C494" s="1559" t="s">
        <v>186</v>
      </c>
      <c r="E494" s="1560"/>
    </row>
    <row r="495" spans="1:5" ht="19.5" thickBot="1">
      <c r="A495" s="1554" t="s">
        <v>1458</v>
      </c>
      <c r="B495" s="1580" t="s">
        <v>1818</v>
      </c>
      <c r="C495" s="1559" t="s">
        <v>186</v>
      </c>
      <c r="E495" s="1560"/>
    </row>
    <row r="496" spans="1:5" ht="18.75">
      <c r="A496" s="1554" t="s">
        <v>1459</v>
      </c>
      <c r="B496" s="1576" t="s">
        <v>1819</v>
      </c>
      <c r="C496" s="1559" t="s">
        <v>186</v>
      </c>
      <c r="E496" s="1560"/>
    </row>
    <row r="497" spans="1:5" ht="18.75">
      <c r="A497" s="1554" t="s">
        <v>1460</v>
      </c>
      <c r="B497" s="1577" t="s">
        <v>1820</v>
      </c>
      <c r="C497" s="1559" t="s">
        <v>186</v>
      </c>
      <c r="E497" s="1560"/>
    </row>
    <row r="498" spans="1:5" ht="19.5">
      <c r="A498" s="1554" t="s">
        <v>1461</v>
      </c>
      <c r="B498" s="1578" t="s">
        <v>1821</v>
      </c>
      <c r="C498" s="1559" t="s">
        <v>186</v>
      </c>
      <c r="E498" s="1560"/>
    </row>
    <row r="499" spans="1:5" ht="18.75">
      <c r="A499" s="1554" t="s">
        <v>1462</v>
      </c>
      <c r="B499" s="1577" t="s">
        <v>1822</v>
      </c>
      <c r="C499" s="1559" t="s">
        <v>186</v>
      </c>
      <c r="E499" s="1560"/>
    </row>
    <row r="500" spans="1:5" ht="18.75">
      <c r="A500" s="1554" t="s">
        <v>1463</v>
      </c>
      <c r="B500" s="1577" t="s">
        <v>1823</v>
      </c>
      <c r="C500" s="1559" t="s">
        <v>186</v>
      </c>
      <c r="E500" s="1560"/>
    </row>
    <row r="501" spans="1:5" ht="18.75">
      <c r="A501" s="1554" t="s">
        <v>1464</v>
      </c>
      <c r="B501" s="1577" t="s">
        <v>1824</v>
      </c>
      <c r="C501" s="1559" t="s">
        <v>186</v>
      </c>
      <c r="E501" s="1560"/>
    </row>
    <row r="502" spans="1:5" ht="18.75">
      <c r="A502" s="1554" t="s">
        <v>1465</v>
      </c>
      <c r="B502" s="1577" t="s">
        <v>1825</v>
      </c>
      <c r="C502" s="1559" t="s">
        <v>186</v>
      </c>
      <c r="E502" s="1560"/>
    </row>
    <row r="503" spans="1:5" ht="19.5" thickBot="1">
      <c r="A503" s="1554" t="s">
        <v>1466</v>
      </c>
      <c r="B503" s="1580" t="s">
        <v>1826</v>
      </c>
      <c r="C503" s="1559" t="s">
        <v>186</v>
      </c>
      <c r="E503" s="1560"/>
    </row>
    <row r="504" spans="1:5" ht="18.75">
      <c r="A504" s="1554" t="s">
        <v>1467</v>
      </c>
      <c r="B504" s="1576" t="s">
        <v>1827</v>
      </c>
      <c r="C504" s="1559" t="s">
        <v>186</v>
      </c>
      <c r="E504" s="1560"/>
    </row>
    <row r="505" spans="1:5" ht="18.75">
      <c r="A505" s="1554" t="s">
        <v>1468</v>
      </c>
      <c r="B505" s="1577" t="s">
        <v>1828</v>
      </c>
      <c r="C505" s="1559" t="s">
        <v>186</v>
      </c>
      <c r="E505" s="1560"/>
    </row>
    <row r="506" spans="1:5" ht="18.75">
      <c r="A506" s="1554" t="s">
        <v>1469</v>
      </c>
      <c r="B506" s="1577" t="s">
        <v>1829</v>
      </c>
      <c r="C506" s="1559" t="s">
        <v>186</v>
      </c>
      <c r="E506" s="1560"/>
    </row>
    <row r="507" spans="1:5" ht="18.75">
      <c r="A507" s="1554" t="s">
        <v>1470</v>
      </c>
      <c r="B507" s="1577" t="s">
        <v>1830</v>
      </c>
      <c r="C507" s="1559" t="s">
        <v>186</v>
      </c>
      <c r="E507" s="1560"/>
    </row>
    <row r="508" spans="1:5" ht="19.5">
      <c r="A508" s="1554" t="s">
        <v>1471</v>
      </c>
      <c r="B508" s="1578" t="s">
        <v>1831</v>
      </c>
      <c r="C508" s="1559" t="s">
        <v>186</v>
      </c>
      <c r="E508" s="1560"/>
    </row>
    <row r="509" spans="1:5" ht="18.75">
      <c r="A509" s="1554" t="s">
        <v>1472</v>
      </c>
      <c r="B509" s="1577" t="s">
        <v>1832</v>
      </c>
      <c r="C509" s="1559" t="s">
        <v>186</v>
      </c>
      <c r="E509" s="1560"/>
    </row>
    <row r="510" spans="1:5" ht="19.5" thickBot="1">
      <c r="A510" s="1554" t="s">
        <v>1473</v>
      </c>
      <c r="B510" s="1580" t="s">
        <v>1833</v>
      </c>
      <c r="C510" s="1559" t="s">
        <v>186</v>
      </c>
      <c r="E510" s="1560"/>
    </row>
    <row r="511" spans="1:5" ht="18.75">
      <c r="A511" s="1554" t="s">
        <v>1474</v>
      </c>
      <c r="B511" s="1576" t="s">
        <v>1834</v>
      </c>
      <c r="C511" s="1559" t="s">
        <v>186</v>
      </c>
      <c r="E511" s="1560"/>
    </row>
    <row r="512" spans="1:5" ht="18.75">
      <c r="A512" s="1554" t="s">
        <v>1475</v>
      </c>
      <c r="B512" s="1577" t="s">
        <v>1835</v>
      </c>
      <c r="C512" s="1559" t="s">
        <v>186</v>
      </c>
      <c r="E512" s="1560"/>
    </row>
    <row r="513" spans="1:5" ht="18.75">
      <c r="A513" s="1554" t="s">
        <v>1476</v>
      </c>
      <c r="B513" s="1577" t="s">
        <v>1836</v>
      </c>
      <c r="C513" s="1559" t="s">
        <v>186</v>
      </c>
      <c r="E513" s="1560"/>
    </row>
    <row r="514" spans="1:5" ht="18.75">
      <c r="A514" s="1554" t="s">
        <v>1477</v>
      </c>
      <c r="B514" s="1577" t="s">
        <v>1837</v>
      </c>
      <c r="C514" s="1559" t="s">
        <v>186</v>
      </c>
      <c r="E514" s="1560"/>
    </row>
    <row r="515" spans="1:5" ht="19.5">
      <c r="A515" s="1554" t="s">
        <v>1478</v>
      </c>
      <c r="B515" s="1578" t="s">
        <v>1838</v>
      </c>
      <c r="C515" s="1559" t="s">
        <v>186</v>
      </c>
      <c r="E515" s="1560"/>
    </row>
    <row r="516" spans="1:5" ht="18.75">
      <c r="A516" s="1554" t="s">
        <v>1479</v>
      </c>
      <c r="B516" s="1577" t="s">
        <v>1839</v>
      </c>
      <c r="C516" s="1559" t="s">
        <v>186</v>
      </c>
      <c r="E516" s="1560"/>
    </row>
    <row r="517" spans="1:5" ht="18.75">
      <c r="A517" s="1554" t="s">
        <v>1480</v>
      </c>
      <c r="B517" s="1577" t="s">
        <v>1840</v>
      </c>
      <c r="C517" s="1559" t="s">
        <v>186</v>
      </c>
      <c r="E517" s="1560"/>
    </row>
    <row r="518" spans="1:5" ht="18.75">
      <c r="A518" s="1554" t="s">
        <v>1481</v>
      </c>
      <c r="B518" s="1577" t="s">
        <v>1841</v>
      </c>
      <c r="C518" s="1559" t="s">
        <v>186</v>
      </c>
      <c r="E518" s="1560"/>
    </row>
    <row r="519" spans="1:5" ht="19.5" thickBot="1">
      <c r="A519" s="1554" t="s">
        <v>1482</v>
      </c>
      <c r="B519" s="1580" t="s">
        <v>1842</v>
      </c>
      <c r="C519" s="1559" t="s">
        <v>186</v>
      </c>
      <c r="E519" s="1560"/>
    </row>
    <row r="520" spans="1:5" ht="18.75">
      <c r="A520" s="1554" t="s">
        <v>1483</v>
      </c>
      <c r="B520" s="1576" t="s">
        <v>1843</v>
      </c>
      <c r="C520" s="1559" t="s">
        <v>186</v>
      </c>
      <c r="E520" s="1560"/>
    </row>
    <row r="521" spans="1:5" ht="18.75">
      <c r="A521" s="1554" t="s">
        <v>1484</v>
      </c>
      <c r="B521" s="1577" t="s">
        <v>1844</v>
      </c>
      <c r="C521" s="1559" t="s">
        <v>186</v>
      </c>
      <c r="E521" s="1560"/>
    </row>
    <row r="522" spans="1:5" ht="19.5">
      <c r="A522" s="1554" t="s">
        <v>1485</v>
      </c>
      <c r="B522" s="1578" t="s">
        <v>1845</v>
      </c>
      <c r="C522" s="1559" t="s">
        <v>186</v>
      </c>
      <c r="E522" s="1560"/>
    </row>
    <row r="523" spans="1:5" ht="18.75">
      <c r="A523" s="1554" t="s">
        <v>1486</v>
      </c>
      <c r="B523" s="1577" t="s">
        <v>1846</v>
      </c>
      <c r="C523" s="1559" t="s">
        <v>186</v>
      </c>
      <c r="E523" s="1560"/>
    </row>
    <row r="524" spans="1:5" ht="18.75">
      <c r="A524" s="1554" t="s">
        <v>1487</v>
      </c>
      <c r="B524" s="1577" t="s">
        <v>1847</v>
      </c>
      <c r="C524" s="1559" t="s">
        <v>186</v>
      </c>
      <c r="E524" s="1560"/>
    </row>
    <row r="525" spans="1:5" ht="18.75">
      <c r="A525" s="1554" t="s">
        <v>1488</v>
      </c>
      <c r="B525" s="1577" t="s">
        <v>1848</v>
      </c>
      <c r="C525" s="1559" t="s">
        <v>186</v>
      </c>
      <c r="E525" s="1560"/>
    </row>
    <row r="526" spans="1:5" ht="18.75">
      <c r="A526" s="1554" t="s">
        <v>1489</v>
      </c>
      <c r="B526" s="1577" t="s">
        <v>1849</v>
      </c>
      <c r="C526" s="1559" t="s">
        <v>186</v>
      </c>
      <c r="E526" s="1560"/>
    </row>
    <row r="527" spans="1:5" ht="19.5" thickBot="1">
      <c r="A527" s="1554" t="s">
        <v>1490</v>
      </c>
      <c r="B527" s="1580" t="s">
        <v>1850</v>
      </c>
      <c r="C527" s="1559" t="s">
        <v>186</v>
      </c>
      <c r="E527" s="1560"/>
    </row>
    <row r="528" spans="1:5" ht="18.75">
      <c r="A528" s="1554" t="s">
        <v>1491</v>
      </c>
      <c r="B528" s="1576" t="s">
        <v>1851</v>
      </c>
      <c r="C528" s="1559" t="s">
        <v>186</v>
      </c>
      <c r="E528" s="1560"/>
    </row>
    <row r="529" spans="1:5" ht="18.75">
      <c r="A529" s="1554" t="s">
        <v>1492</v>
      </c>
      <c r="B529" s="1577" t="s">
        <v>1852</v>
      </c>
      <c r="C529" s="1559" t="s">
        <v>186</v>
      </c>
      <c r="E529" s="1560"/>
    </row>
    <row r="530" spans="1:5" ht="18.75">
      <c r="A530" s="1554" t="s">
        <v>1493</v>
      </c>
      <c r="B530" s="1577" t="s">
        <v>1853</v>
      </c>
      <c r="C530" s="1559" t="s">
        <v>186</v>
      </c>
      <c r="E530" s="1560"/>
    </row>
    <row r="531" spans="1:5" ht="18.75">
      <c r="A531" s="1554" t="s">
        <v>1494</v>
      </c>
      <c r="B531" s="1577" t="s">
        <v>1854</v>
      </c>
      <c r="C531" s="1559" t="s">
        <v>186</v>
      </c>
      <c r="E531" s="1560"/>
    </row>
    <row r="532" spans="1:5" ht="18.75">
      <c r="A532" s="1554" t="s">
        <v>1495</v>
      </c>
      <c r="B532" s="1577" t="s">
        <v>1855</v>
      </c>
      <c r="C532" s="1559" t="s">
        <v>186</v>
      </c>
      <c r="E532" s="1560"/>
    </row>
    <row r="533" spans="1:5" ht="18.75">
      <c r="A533" s="1554" t="s">
        <v>1496</v>
      </c>
      <c r="B533" s="1577" t="s">
        <v>1856</v>
      </c>
      <c r="C533" s="1559" t="s">
        <v>186</v>
      </c>
      <c r="E533" s="1560"/>
    </row>
    <row r="534" spans="1:5" ht="18.75">
      <c r="A534" s="1554" t="s">
        <v>1497</v>
      </c>
      <c r="B534" s="1577" t="s">
        <v>1857</v>
      </c>
      <c r="C534" s="1559" t="s">
        <v>186</v>
      </c>
      <c r="E534" s="1560"/>
    </row>
    <row r="535" spans="1:5" ht="18.75">
      <c r="A535" s="1554" t="s">
        <v>1498</v>
      </c>
      <c r="B535" s="1577" t="s">
        <v>1858</v>
      </c>
      <c r="C535" s="1559" t="s">
        <v>186</v>
      </c>
      <c r="E535" s="1560"/>
    </row>
    <row r="536" spans="1:5" ht="19.5">
      <c r="A536" s="1554" t="s">
        <v>1499</v>
      </c>
      <c r="B536" s="1578" t="s">
        <v>1859</v>
      </c>
      <c r="C536" s="1559" t="s">
        <v>186</v>
      </c>
      <c r="E536" s="1560"/>
    </row>
    <row r="537" spans="1:5" ht="18.75">
      <c r="A537" s="1554" t="s">
        <v>1500</v>
      </c>
      <c r="B537" s="1577" t="s">
        <v>1860</v>
      </c>
      <c r="C537" s="1559" t="s">
        <v>186</v>
      </c>
      <c r="E537" s="1560"/>
    </row>
    <row r="538" spans="1:5" ht="19.5" thickBot="1">
      <c r="A538" s="1554" t="s">
        <v>1501</v>
      </c>
      <c r="B538" s="1580" t="s">
        <v>1861</v>
      </c>
      <c r="C538" s="1559" t="s">
        <v>186</v>
      </c>
      <c r="E538" s="1560"/>
    </row>
    <row r="539" spans="1:5" ht="18.75">
      <c r="A539" s="1554" t="s">
        <v>1502</v>
      </c>
      <c r="B539" s="1576" t="s">
        <v>1862</v>
      </c>
      <c r="C539" s="1559" t="s">
        <v>186</v>
      </c>
      <c r="E539" s="1560"/>
    </row>
    <row r="540" spans="1:5" ht="18.75">
      <c r="A540" s="1554" t="s">
        <v>1503</v>
      </c>
      <c r="B540" s="1577" t="s">
        <v>1863</v>
      </c>
      <c r="C540" s="1559" t="s">
        <v>186</v>
      </c>
      <c r="E540" s="1560"/>
    </row>
    <row r="541" spans="1:5" ht="18.75">
      <c r="A541" s="1554" t="s">
        <v>1504</v>
      </c>
      <c r="B541" s="1577" t="s">
        <v>1864</v>
      </c>
      <c r="C541" s="1559" t="s">
        <v>186</v>
      </c>
      <c r="E541" s="1560"/>
    </row>
    <row r="542" spans="1:5" ht="18.75">
      <c r="A542" s="1554" t="s">
        <v>1505</v>
      </c>
      <c r="B542" s="1577" t="s">
        <v>1865</v>
      </c>
      <c r="C542" s="1559" t="s">
        <v>186</v>
      </c>
      <c r="E542" s="1560"/>
    </row>
    <row r="543" spans="1:5" ht="18.75">
      <c r="A543" s="1554" t="s">
        <v>1506</v>
      </c>
      <c r="B543" s="1577" t="s">
        <v>1866</v>
      </c>
      <c r="C543" s="1559" t="s">
        <v>186</v>
      </c>
      <c r="E543" s="1560"/>
    </row>
    <row r="544" spans="1:5" ht="19.5">
      <c r="A544" s="1554" t="s">
        <v>1507</v>
      </c>
      <c r="B544" s="1578" t="s">
        <v>1867</v>
      </c>
      <c r="C544" s="1559" t="s">
        <v>186</v>
      </c>
      <c r="E544" s="1560"/>
    </row>
    <row r="545" spans="1:5" ht="18.75">
      <c r="A545" s="1554" t="s">
        <v>1508</v>
      </c>
      <c r="B545" s="1577" t="s">
        <v>1868</v>
      </c>
      <c r="C545" s="1559" t="s">
        <v>186</v>
      </c>
      <c r="E545" s="1560"/>
    </row>
    <row r="546" spans="1:5" ht="18.75">
      <c r="A546" s="1554" t="s">
        <v>1509</v>
      </c>
      <c r="B546" s="1577" t="s">
        <v>1869</v>
      </c>
      <c r="C546" s="1559" t="s">
        <v>186</v>
      </c>
      <c r="E546" s="1560"/>
    </row>
    <row r="547" spans="1:5" ht="18.75">
      <c r="A547" s="1554" t="s">
        <v>1510</v>
      </c>
      <c r="B547" s="1577" t="s">
        <v>1870</v>
      </c>
      <c r="C547" s="1559" t="s">
        <v>186</v>
      </c>
      <c r="E547" s="1560"/>
    </row>
    <row r="548" spans="1:5" ht="18.75">
      <c r="A548" s="1554" t="s">
        <v>1511</v>
      </c>
      <c r="B548" s="1577" t="s">
        <v>1871</v>
      </c>
      <c r="C548" s="1559" t="s">
        <v>186</v>
      </c>
      <c r="E548" s="1560"/>
    </row>
    <row r="549" spans="1:5" ht="18.75">
      <c r="A549" s="1554" t="s">
        <v>1512</v>
      </c>
      <c r="B549" s="1582" t="s">
        <v>1872</v>
      </c>
      <c r="C549" s="1559" t="s">
        <v>186</v>
      </c>
      <c r="E549" s="1560"/>
    </row>
    <row r="550" spans="1:5" ht="19.5" thickBot="1">
      <c r="A550" s="1554" t="s">
        <v>1513</v>
      </c>
      <c r="B550" s="1580" t="s">
        <v>1873</v>
      </c>
      <c r="C550" s="1559" t="s">
        <v>186</v>
      </c>
      <c r="E550" s="1560"/>
    </row>
    <row r="551" spans="1:5" ht="18.75">
      <c r="A551" s="1554" t="s">
        <v>1514</v>
      </c>
      <c r="B551" s="1576" t="s">
        <v>1874</v>
      </c>
      <c r="C551" s="1559" t="s">
        <v>186</v>
      </c>
      <c r="E551" s="1560"/>
    </row>
    <row r="552" spans="1:5" ht="18.75">
      <c r="A552" s="1554" t="s">
        <v>1515</v>
      </c>
      <c r="B552" s="1577" t="s">
        <v>1875</v>
      </c>
      <c r="C552" s="1559" t="s">
        <v>186</v>
      </c>
      <c r="E552" s="1560"/>
    </row>
    <row r="553" spans="1:5" ht="18.75">
      <c r="A553" s="1554" t="s">
        <v>1516</v>
      </c>
      <c r="B553" s="1577" t="s">
        <v>1876</v>
      </c>
      <c r="C553" s="1559" t="s">
        <v>186</v>
      </c>
      <c r="E553" s="1560"/>
    </row>
    <row r="554" spans="1:5" ht="19.5">
      <c r="A554" s="1554" t="s">
        <v>1517</v>
      </c>
      <c r="B554" s="1578" t="s">
        <v>1877</v>
      </c>
      <c r="C554" s="1559" t="s">
        <v>186</v>
      </c>
      <c r="E554" s="1560"/>
    </row>
    <row r="555" spans="1:5" ht="18.75">
      <c r="A555" s="1554" t="s">
        <v>1518</v>
      </c>
      <c r="B555" s="1577" t="s">
        <v>1878</v>
      </c>
      <c r="C555" s="1559" t="s">
        <v>186</v>
      </c>
      <c r="E555" s="1560"/>
    </row>
    <row r="556" spans="1:5" ht="19.5" thickBot="1">
      <c r="A556" s="1554" t="s">
        <v>1519</v>
      </c>
      <c r="B556" s="1580" t="s">
        <v>1879</v>
      </c>
      <c r="C556" s="1559" t="s">
        <v>186</v>
      </c>
      <c r="E556" s="1560"/>
    </row>
    <row r="557" spans="1:5" ht="18.75">
      <c r="A557" s="1554" t="s">
        <v>1520</v>
      </c>
      <c r="B557" s="1583" t="s">
        <v>1880</v>
      </c>
      <c r="C557" s="1559" t="s">
        <v>186</v>
      </c>
      <c r="E557" s="1560"/>
    </row>
    <row r="558" spans="1:5" ht="18.75">
      <c r="A558" s="1554" t="s">
        <v>1521</v>
      </c>
      <c r="B558" s="1577" t="s">
        <v>1881</v>
      </c>
      <c r="C558" s="1559" t="s">
        <v>186</v>
      </c>
      <c r="E558" s="1560"/>
    </row>
    <row r="559" spans="1:5" ht="18.75">
      <c r="A559" s="1554" t="s">
        <v>1522</v>
      </c>
      <c r="B559" s="1577" t="s">
        <v>1882</v>
      </c>
      <c r="C559" s="1559" t="s">
        <v>186</v>
      </c>
      <c r="E559" s="1560"/>
    </row>
    <row r="560" spans="1:5" ht="18.75">
      <c r="A560" s="1554" t="s">
        <v>1523</v>
      </c>
      <c r="B560" s="1577" t="s">
        <v>1883</v>
      </c>
      <c r="C560" s="1559" t="s">
        <v>186</v>
      </c>
      <c r="E560" s="1560"/>
    </row>
    <row r="561" spans="1:5" ht="18.75">
      <c r="A561" s="1554" t="s">
        <v>1524</v>
      </c>
      <c r="B561" s="1577" t="s">
        <v>1884</v>
      </c>
      <c r="C561" s="1559" t="s">
        <v>186</v>
      </c>
      <c r="E561" s="1560"/>
    </row>
    <row r="562" spans="1:5" ht="18.75">
      <c r="A562" s="1554" t="s">
        <v>1525</v>
      </c>
      <c r="B562" s="1577" t="s">
        <v>1885</v>
      </c>
      <c r="C562" s="1559" t="s">
        <v>186</v>
      </c>
      <c r="E562" s="1560"/>
    </row>
    <row r="563" spans="1:5" ht="18.75">
      <c r="A563" s="1554" t="s">
        <v>1526</v>
      </c>
      <c r="B563" s="1577" t="s">
        <v>1886</v>
      </c>
      <c r="C563" s="1559" t="s">
        <v>186</v>
      </c>
      <c r="E563" s="1560"/>
    </row>
    <row r="564" spans="1:5" ht="19.5">
      <c r="A564" s="1554" t="s">
        <v>1527</v>
      </c>
      <c r="B564" s="1578" t="s">
        <v>1887</v>
      </c>
      <c r="C564" s="1559" t="s">
        <v>186</v>
      </c>
      <c r="E564" s="1560"/>
    </row>
    <row r="565" spans="1:5" ht="18.75">
      <c r="A565" s="1554" t="s">
        <v>1528</v>
      </c>
      <c r="B565" s="1577" t="s">
        <v>1888</v>
      </c>
      <c r="C565" s="1559" t="s">
        <v>186</v>
      </c>
      <c r="E565" s="1560"/>
    </row>
    <row r="566" spans="1:5" ht="18.75">
      <c r="A566" s="1554" t="s">
        <v>1529</v>
      </c>
      <c r="B566" s="1577" t="s">
        <v>1889</v>
      </c>
      <c r="C566" s="1559" t="s">
        <v>186</v>
      </c>
      <c r="E566" s="1560"/>
    </row>
    <row r="567" spans="1:5" ht="19.5" thickBot="1">
      <c r="A567" s="1554" t="s">
        <v>1530</v>
      </c>
      <c r="B567" s="1580" t="s">
        <v>1890</v>
      </c>
      <c r="C567" s="1559" t="s">
        <v>186</v>
      </c>
      <c r="E567" s="1560"/>
    </row>
    <row r="568" spans="1:5" ht="18.75">
      <c r="A568" s="1554" t="s">
        <v>1531</v>
      </c>
      <c r="B568" s="1583" t="s">
        <v>1891</v>
      </c>
      <c r="C568" s="1559" t="s">
        <v>186</v>
      </c>
      <c r="E568" s="1560"/>
    </row>
    <row r="569" spans="1:5" ht="18.75">
      <c r="A569" s="1554" t="s">
        <v>1532</v>
      </c>
      <c r="B569" s="1577" t="s">
        <v>1892</v>
      </c>
      <c r="C569" s="1559" t="s">
        <v>186</v>
      </c>
      <c r="E569" s="1560"/>
    </row>
    <row r="570" spans="1:5" ht="18.75">
      <c r="A570" s="1554" t="s">
        <v>1533</v>
      </c>
      <c r="B570" s="1577" t="s">
        <v>1893</v>
      </c>
      <c r="C570" s="1559" t="s">
        <v>186</v>
      </c>
      <c r="E570" s="1560"/>
    </row>
    <row r="571" spans="1:5" ht="18.75">
      <c r="A571" s="1554" t="s">
        <v>1534</v>
      </c>
      <c r="B571" s="1577" t="s">
        <v>1894</v>
      </c>
      <c r="C571" s="1559" t="s">
        <v>186</v>
      </c>
      <c r="E571" s="1560"/>
    </row>
    <row r="572" spans="1:5" ht="18.75">
      <c r="A572" s="1554" t="s">
        <v>1535</v>
      </c>
      <c r="B572" s="1577" t="s">
        <v>1895</v>
      </c>
      <c r="C572" s="1559" t="s">
        <v>186</v>
      </c>
      <c r="E572" s="1560"/>
    </row>
    <row r="573" spans="1:5" ht="18.75">
      <c r="A573" s="1554" t="s">
        <v>1536</v>
      </c>
      <c r="B573" s="1577" t="s">
        <v>1896</v>
      </c>
      <c r="C573" s="1559" t="s">
        <v>186</v>
      </c>
      <c r="E573" s="1560"/>
    </row>
    <row r="574" spans="1:5" ht="18.75">
      <c r="A574" s="1554" t="s">
        <v>1537</v>
      </c>
      <c r="B574" s="1577" t="s">
        <v>1897</v>
      </c>
      <c r="C574" s="1559" t="s">
        <v>186</v>
      </c>
      <c r="E574" s="1560"/>
    </row>
    <row r="575" spans="1:5" ht="18.75">
      <c r="A575" s="1554" t="s">
        <v>1538</v>
      </c>
      <c r="B575" s="1577" t="s">
        <v>1898</v>
      </c>
      <c r="C575" s="1559" t="s">
        <v>186</v>
      </c>
      <c r="E575" s="1560"/>
    </row>
    <row r="576" spans="1:5" ht="19.5">
      <c r="A576" s="1554" t="s">
        <v>1539</v>
      </c>
      <c r="B576" s="1578" t="s">
        <v>1899</v>
      </c>
      <c r="C576" s="1559" t="s">
        <v>186</v>
      </c>
      <c r="E576" s="1560"/>
    </row>
    <row r="577" spans="1:5" ht="18.75">
      <c r="A577" s="1554" t="s">
        <v>1540</v>
      </c>
      <c r="B577" s="1577" t="s">
        <v>1900</v>
      </c>
      <c r="C577" s="1559" t="s">
        <v>186</v>
      </c>
      <c r="E577" s="1560"/>
    </row>
    <row r="578" spans="1:5" ht="18.75">
      <c r="A578" s="1554" t="s">
        <v>1541</v>
      </c>
      <c r="B578" s="1577" t="s">
        <v>1901</v>
      </c>
      <c r="C578" s="1559" t="s">
        <v>186</v>
      </c>
      <c r="E578" s="1560"/>
    </row>
    <row r="579" spans="1:5" ht="18.75">
      <c r="A579" s="1554" t="s">
        <v>1542</v>
      </c>
      <c r="B579" s="1577" t="s">
        <v>1902</v>
      </c>
      <c r="C579" s="1559" t="s">
        <v>186</v>
      </c>
      <c r="E579" s="1560"/>
    </row>
    <row r="580" spans="1:5" ht="18.75">
      <c r="A580" s="1554" t="s">
        <v>1543</v>
      </c>
      <c r="B580" s="1577" t="s">
        <v>1903</v>
      </c>
      <c r="C580" s="1559" t="s">
        <v>186</v>
      </c>
      <c r="E580" s="1560"/>
    </row>
    <row r="581" spans="1:5" ht="18.75">
      <c r="A581" s="1554" t="s">
        <v>1544</v>
      </c>
      <c r="B581" s="1577" t="s">
        <v>1904</v>
      </c>
      <c r="C581" s="1559" t="s">
        <v>186</v>
      </c>
      <c r="E581" s="1560"/>
    </row>
    <row r="582" spans="1:5" ht="18.75">
      <c r="A582" s="1554" t="s">
        <v>1545</v>
      </c>
      <c r="B582" s="1577" t="s">
        <v>1905</v>
      </c>
      <c r="C582" s="1559" t="s">
        <v>186</v>
      </c>
      <c r="E582" s="1560"/>
    </row>
    <row r="583" spans="1:5" ht="18.75">
      <c r="A583" s="1554" t="s">
        <v>1546</v>
      </c>
      <c r="B583" s="1577" t="s">
        <v>1906</v>
      </c>
      <c r="C583" s="1559" t="s">
        <v>186</v>
      </c>
      <c r="E583" s="1560"/>
    </row>
    <row r="584" spans="1:5" ht="18.75">
      <c r="A584" s="1554" t="s">
        <v>1547</v>
      </c>
      <c r="B584" s="1577" t="s">
        <v>1907</v>
      </c>
      <c r="C584" s="1559" t="s">
        <v>186</v>
      </c>
      <c r="E584" s="1560"/>
    </row>
    <row r="585" spans="1:5" ht="19.5" thickBot="1">
      <c r="A585" s="1554" t="s">
        <v>1548</v>
      </c>
      <c r="B585" s="1584" t="s">
        <v>1908</v>
      </c>
      <c r="C585" s="1559" t="s">
        <v>186</v>
      </c>
      <c r="E585" s="1560"/>
    </row>
    <row r="586" spans="1:5" ht="18.75">
      <c r="A586" s="1554" t="s">
        <v>1549</v>
      </c>
      <c r="B586" s="1576" t="s">
        <v>1909</v>
      </c>
      <c r="C586" s="1559" t="s">
        <v>186</v>
      </c>
      <c r="E586" s="1560"/>
    </row>
    <row r="587" spans="1:5" ht="18.75">
      <c r="A587" s="1554" t="s">
        <v>1550</v>
      </c>
      <c r="B587" s="1577" t="s">
        <v>1910</v>
      </c>
      <c r="C587" s="1559" t="s">
        <v>186</v>
      </c>
      <c r="E587" s="1560"/>
    </row>
    <row r="588" spans="1:5" ht="18.75">
      <c r="A588" s="1554" t="s">
        <v>1551</v>
      </c>
      <c r="B588" s="1577" t="s">
        <v>1911</v>
      </c>
      <c r="C588" s="1559" t="s">
        <v>186</v>
      </c>
      <c r="E588" s="1560"/>
    </row>
    <row r="589" spans="1:5" ht="18.75">
      <c r="A589" s="1554" t="s">
        <v>1552</v>
      </c>
      <c r="B589" s="1577" t="s">
        <v>1912</v>
      </c>
      <c r="C589" s="1559" t="s">
        <v>186</v>
      </c>
      <c r="E589" s="1560"/>
    </row>
    <row r="590" spans="1:5" ht="19.5">
      <c r="A590" s="1554" t="s">
        <v>1553</v>
      </c>
      <c r="B590" s="1578" t="s">
        <v>1913</v>
      </c>
      <c r="C590" s="1559" t="s">
        <v>186</v>
      </c>
      <c r="E590" s="1560"/>
    </row>
    <row r="591" spans="1:5" ht="18.75">
      <c r="A591" s="1554" t="s">
        <v>1554</v>
      </c>
      <c r="B591" s="1577" t="s">
        <v>1914</v>
      </c>
      <c r="C591" s="1559" t="s">
        <v>186</v>
      </c>
      <c r="E591" s="1560"/>
    </row>
    <row r="592" spans="1:5" ht="19.5" thickBot="1">
      <c r="A592" s="1554" t="s">
        <v>1555</v>
      </c>
      <c r="B592" s="1580" t="s">
        <v>1915</v>
      </c>
      <c r="C592" s="1559" t="s">
        <v>186</v>
      </c>
      <c r="E592" s="1560"/>
    </row>
    <row r="593" spans="1:5" ht="18.75">
      <c r="A593" s="1554" t="s">
        <v>1556</v>
      </c>
      <c r="B593" s="1576" t="s">
        <v>1916</v>
      </c>
      <c r="C593" s="1559" t="s">
        <v>186</v>
      </c>
      <c r="E593" s="1560"/>
    </row>
    <row r="594" spans="1:5" ht="18.75">
      <c r="A594" s="1554" t="s">
        <v>1557</v>
      </c>
      <c r="B594" s="1577" t="s">
        <v>1775</v>
      </c>
      <c r="C594" s="1559" t="s">
        <v>186</v>
      </c>
      <c r="E594" s="1560"/>
    </row>
    <row r="595" spans="1:5" ht="18.75">
      <c r="A595" s="1554" t="s">
        <v>1558</v>
      </c>
      <c r="B595" s="1577" t="s">
        <v>1917</v>
      </c>
      <c r="C595" s="1559" t="s">
        <v>186</v>
      </c>
      <c r="E595" s="1560"/>
    </row>
    <row r="596" spans="1:5" ht="18.75">
      <c r="A596" s="1554" t="s">
        <v>1559</v>
      </c>
      <c r="B596" s="1577" t="s">
        <v>1918</v>
      </c>
      <c r="C596" s="1559" t="s">
        <v>186</v>
      </c>
      <c r="E596" s="1560"/>
    </row>
    <row r="597" spans="1:5" ht="18.75">
      <c r="A597" s="1554" t="s">
        <v>1560</v>
      </c>
      <c r="B597" s="1577" t="s">
        <v>1919</v>
      </c>
      <c r="C597" s="1559" t="s">
        <v>186</v>
      </c>
      <c r="E597" s="1560"/>
    </row>
    <row r="598" spans="1:5" ht="19.5">
      <c r="A598" s="1554" t="s">
        <v>1561</v>
      </c>
      <c r="B598" s="1578" t="s">
        <v>1920</v>
      </c>
      <c r="C598" s="1559" t="s">
        <v>186</v>
      </c>
      <c r="E598" s="1560"/>
    </row>
    <row r="599" spans="1:5" ht="18.75">
      <c r="A599" s="1554" t="s">
        <v>1562</v>
      </c>
      <c r="B599" s="1577" t="s">
        <v>1921</v>
      </c>
      <c r="C599" s="1559" t="s">
        <v>186</v>
      </c>
      <c r="E599" s="1560"/>
    </row>
    <row r="600" spans="1:5" ht="19.5" thickBot="1">
      <c r="A600" s="1554" t="s">
        <v>1563</v>
      </c>
      <c r="B600" s="1580" t="s">
        <v>1922</v>
      </c>
      <c r="C600" s="1559" t="s">
        <v>186</v>
      </c>
      <c r="E600" s="1560"/>
    </row>
    <row r="601" spans="1:5" ht="18.75">
      <c r="A601" s="1554" t="s">
        <v>1564</v>
      </c>
      <c r="B601" s="1576" t="s">
        <v>1923</v>
      </c>
      <c r="C601" s="1559" t="s">
        <v>186</v>
      </c>
      <c r="E601" s="1560"/>
    </row>
    <row r="602" spans="1:5" ht="18.75">
      <c r="A602" s="1554" t="s">
        <v>1565</v>
      </c>
      <c r="B602" s="1577" t="s">
        <v>1924</v>
      </c>
      <c r="C602" s="1559" t="s">
        <v>186</v>
      </c>
      <c r="E602" s="1560"/>
    </row>
    <row r="603" spans="1:5" ht="18.75">
      <c r="A603" s="1554" t="s">
        <v>1566</v>
      </c>
      <c r="B603" s="1577" t="s">
        <v>1925</v>
      </c>
      <c r="C603" s="1559" t="s">
        <v>186</v>
      </c>
      <c r="E603" s="1560"/>
    </row>
    <row r="604" spans="1:5" ht="18.75">
      <c r="A604" s="1554" t="s">
        <v>1567</v>
      </c>
      <c r="B604" s="1577" t="s">
        <v>1926</v>
      </c>
      <c r="C604" s="1559" t="s">
        <v>186</v>
      </c>
      <c r="E604" s="1560"/>
    </row>
    <row r="605" spans="1:5" ht="19.5">
      <c r="A605" s="1554" t="s">
        <v>1568</v>
      </c>
      <c r="B605" s="1578" t="s">
        <v>1927</v>
      </c>
      <c r="C605" s="1559" t="s">
        <v>186</v>
      </c>
      <c r="E605" s="1560"/>
    </row>
    <row r="606" spans="1:5" ht="18.75">
      <c r="A606" s="1554" t="s">
        <v>1569</v>
      </c>
      <c r="B606" s="1577" t="s">
        <v>1928</v>
      </c>
      <c r="C606" s="1559" t="s">
        <v>186</v>
      </c>
      <c r="E606" s="1560"/>
    </row>
    <row r="607" spans="1:5" ht="19.5" thickBot="1">
      <c r="A607" s="1554" t="s">
        <v>1570</v>
      </c>
      <c r="B607" s="1580" t="s">
        <v>1929</v>
      </c>
      <c r="C607" s="1559" t="s">
        <v>186</v>
      </c>
      <c r="E607" s="1560"/>
    </row>
    <row r="608" spans="1:5" ht="18.75">
      <c r="A608" s="1554" t="s">
        <v>1571</v>
      </c>
      <c r="B608" s="1576" t="s">
        <v>1930</v>
      </c>
      <c r="C608" s="1559" t="s">
        <v>186</v>
      </c>
      <c r="E608" s="1560"/>
    </row>
    <row r="609" spans="1:5" ht="18.75">
      <c r="A609" s="1554" t="s">
        <v>1572</v>
      </c>
      <c r="B609" s="1577" t="s">
        <v>1931</v>
      </c>
      <c r="C609" s="1559" t="s">
        <v>186</v>
      </c>
      <c r="E609" s="1560"/>
    </row>
    <row r="610" spans="1:5" ht="19.5">
      <c r="A610" s="1554" t="s">
        <v>1573</v>
      </c>
      <c r="B610" s="1578" t="s">
        <v>1932</v>
      </c>
      <c r="C610" s="1559" t="s">
        <v>186</v>
      </c>
      <c r="E610" s="1560"/>
    </row>
    <row r="611" spans="1:5" ht="19.5" thickBot="1">
      <c r="A611" s="1554" t="s">
        <v>1574</v>
      </c>
      <c r="B611" s="1580" t="s">
        <v>1933</v>
      </c>
      <c r="C611" s="1559" t="s">
        <v>186</v>
      </c>
      <c r="E611" s="1560"/>
    </row>
    <row r="612" spans="1:5" ht="18.75">
      <c r="A612" s="1554" t="s">
        <v>1575</v>
      </c>
      <c r="B612" s="1576" t="s">
        <v>1934</v>
      </c>
      <c r="C612" s="1559" t="s">
        <v>186</v>
      </c>
      <c r="E612" s="1560"/>
    </row>
    <row r="613" spans="1:5" ht="18.75">
      <c r="A613" s="1554" t="s">
        <v>1576</v>
      </c>
      <c r="B613" s="1577" t="s">
        <v>1935</v>
      </c>
      <c r="C613" s="1559" t="s">
        <v>186</v>
      </c>
      <c r="E613" s="1560"/>
    </row>
    <row r="614" spans="1:5" ht="18.75">
      <c r="A614" s="1554" t="s">
        <v>1577</v>
      </c>
      <c r="B614" s="1577" t="s">
        <v>1936</v>
      </c>
      <c r="C614" s="1559" t="s">
        <v>186</v>
      </c>
      <c r="E614" s="1560"/>
    </row>
    <row r="615" spans="1:5" ht="18.75">
      <c r="A615" s="1554" t="s">
        <v>1578</v>
      </c>
      <c r="B615" s="1577" t="s">
        <v>1937</v>
      </c>
      <c r="C615" s="1559" t="s">
        <v>186</v>
      </c>
      <c r="E615" s="1560"/>
    </row>
    <row r="616" spans="1:5" ht="18.75">
      <c r="A616" s="1554" t="s">
        <v>1579</v>
      </c>
      <c r="B616" s="1577" t="s">
        <v>1938</v>
      </c>
      <c r="C616" s="1559" t="s">
        <v>186</v>
      </c>
      <c r="E616" s="1560"/>
    </row>
    <row r="617" spans="1:5" ht="18.75">
      <c r="A617" s="1554" t="s">
        <v>1580</v>
      </c>
      <c r="B617" s="1577" t="s">
        <v>1939</v>
      </c>
      <c r="C617" s="1559" t="s">
        <v>186</v>
      </c>
      <c r="E617" s="1560"/>
    </row>
    <row r="618" spans="1:5" ht="18.75">
      <c r="A618" s="1554" t="s">
        <v>1581</v>
      </c>
      <c r="B618" s="1577" t="s">
        <v>1940</v>
      </c>
      <c r="C618" s="1559" t="s">
        <v>186</v>
      </c>
      <c r="E618" s="1560"/>
    </row>
    <row r="619" spans="1:5" ht="18.75">
      <c r="A619" s="1554" t="s">
        <v>1582</v>
      </c>
      <c r="B619" s="1577" t="s">
        <v>1941</v>
      </c>
      <c r="C619" s="1559" t="s">
        <v>186</v>
      </c>
      <c r="E619" s="1560"/>
    </row>
    <row r="620" spans="1:5" ht="19.5">
      <c r="A620" s="1554" t="s">
        <v>1583</v>
      </c>
      <c r="B620" s="1578" t="s">
        <v>1942</v>
      </c>
      <c r="C620" s="1559" t="s">
        <v>186</v>
      </c>
      <c r="E620" s="1560"/>
    </row>
    <row r="621" spans="1:5" ht="19.5" thickBot="1">
      <c r="A621" s="1554" t="s">
        <v>1584</v>
      </c>
      <c r="B621" s="1580" t="s">
        <v>1943</v>
      </c>
      <c r="C621" s="1559" t="s">
        <v>186</v>
      </c>
      <c r="E621" s="1560"/>
    </row>
    <row r="622" spans="1:5" ht="18.75">
      <c r="A622" s="1554" t="s">
        <v>1585</v>
      </c>
      <c r="B622" s="1576" t="s">
        <v>324</v>
      </c>
      <c r="C622" s="1559" t="s">
        <v>186</v>
      </c>
      <c r="E622" s="1560"/>
    </row>
    <row r="623" spans="1:5" ht="18.75">
      <c r="A623" s="1554" t="s">
        <v>1586</v>
      </c>
      <c r="B623" s="1577" t="s">
        <v>325</v>
      </c>
      <c r="C623" s="1559" t="s">
        <v>186</v>
      </c>
      <c r="E623" s="1560"/>
    </row>
    <row r="624" spans="1:5" ht="18.75">
      <c r="A624" s="1554" t="s">
        <v>1587</v>
      </c>
      <c r="B624" s="1577" t="s">
        <v>326</v>
      </c>
      <c r="C624" s="1559" t="s">
        <v>186</v>
      </c>
      <c r="E624" s="1560"/>
    </row>
    <row r="625" spans="1:5" ht="18.75">
      <c r="A625" s="1554" t="s">
        <v>1588</v>
      </c>
      <c r="B625" s="1577" t="s">
        <v>327</v>
      </c>
      <c r="C625" s="1559" t="s">
        <v>186</v>
      </c>
      <c r="E625" s="1560"/>
    </row>
    <row r="626" spans="1:5" ht="18.75">
      <c r="A626" s="1554" t="s">
        <v>1589</v>
      </c>
      <c r="B626" s="1577" t="s">
        <v>328</v>
      </c>
      <c r="C626" s="1559" t="s">
        <v>186</v>
      </c>
      <c r="E626" s="1560"/>
    </row>
    <row r="627" spans="1:5" ht="18.75">
      <c r="A627" s="1554" t="s">
        <v>1590</v>
      </c>
      <c r="B627" s="1577" t="s">
        <v>329</v>
      </c>
      <c r="C627" s="1559" t="s">
        <v>186</v>
      </c>
      <c r="E627" s="1560"/>
    </row>
    <row r="628" spans="1:5" ht="18.75">
      <c r="A628" s="1554" t="s">
        <v>1591</v>
      </c>
      <c r="B628" s="1577" t="s">
        <v>330</v>
      </c>
      <c r="C628" s="1559" t="s">
        <v>186</v>
      </c>
      <c r="E628" s="1560"/>
    </row>
    <row r="629" spans="1:5" ht="18.75">
      <c r="A629" s="1554" t="s">
        <v>1592</v>
      </c>
      <c r="B629" s="1577" t="s">
        <v>331</v>
      </c>
      <c r="C629" s="1559" t="s">
        <v>186</v>
      </c>
      <c r="E629" s="1560"/>
    </row>
    <row r="630" spans="1:5" ht="18.75">
      <c r="A630" s="1554" t="s">
        <v>1593</v>
      </c>
      <c r="B630" s="1577" t="s">
        <v>769</v>
      </c>
      <c r="C630" s="1559" t="s">
        <v>186</v>
      </c>
      <c r="E630" s="1560"/>
    </row>
    <row r="631" spans="1:5" ht="18.75">
      <c r="A631" s="1554" t="s">
        <v>1594</v>
      </c>
      <c r="B631" s="1577" t="s">
        <v>770</v>
      </c>
      <c r="C631" s="1559" t="s">
        <v>186</v>
      </c>
      <c r="E631" s="1560"/>
    </row>
    <row r="632" spans="1:5" ht="18.75">
      <c r="A632" s="1554" t="s">
        <v>1595</v>
      </c>
      <c r="B632" s="1577" t="s">
        <v>771</v>
      </c>
      <c r="C632" s="1559" t="s">
        <v>186</v>
      </c>
      <c r="E632" s="1560"/>
    </row>
    <row r="633" spans="1:5" ht="18.75">
      <c r="A633" s="1554" t="s">
        <v>1596</v>
      </c>
      <c r="B633" s="1577" t="s">
        <v>772</v>
      </c>
      <c r="C633" s="1559" t="s">
        <v>186</v>
      </c>
      <c r="E633" s="1560"/>
    </row>
    <row r="634" spans="1:5" ht="18.75">
      <c r="A634" s="1554" t="s">
        <v>1597</v>
      </c>
      <c r="B634" s="1577" t="s">
        <v>773</v>
      </c>
      <c r="C634" s="1559" t="s">
        <v>186</v>
      </c>
      <c r="E634" s="1560"/>
    </row>
    <row r="635" spans="1:5" ht="18.75">
      <c r="A635" s="1554" t="s">
        <v>1598</v>
      </c>
      <c r="B635" s="1577" t="s">
        <v>774</v>
      </c>
      <c r="C635" s="1559" t="s">
        <v>186</v>
      </c>
      <c r="E635" s="1560"/>
    </row>
    <row r="636" spans="1:5" ht="18.75">
      <c r="A636" s="1554" t="s">
        <v>1599</v>
      </c>
      <c r="B636" s="1577" t="s">
        <v>775</v>
      </c>
      <c r="C636" s="1559" t="s">
        <v>186</v>
      </c>
      <c r="E636" s="1560"/>
    </row>
    <row r="637" spans="1:5" ht="18.75">
      <c r="A637" s="1554" t="s">
        <v>1600</v>
      </c>
      <c r="B637" s="1577" t="s">
        <v>776</v>
      </c>
      <c r="C637" s="1559" t="s">
        <v>186</v>
      </c>
      <c r="E637" s="1560"/>
    </row>
    <row r="638" spans="1:5" ht="18.75">
      <c r="A638" s="1554" t="s">
        <v>1601</v>
      </c>
      <c r="B638" s="1577" t="s">
        <v>777</v>
      </c>
      <c r="C638" s="1559" t="s">
        <v>186</v>
      </c>
      <c r="E638" s="1560"/>
    </row>
    <row r="639" spans="1:5" ht="18.75">
      <c r="A639" s="1554" t="s">
        <v>1602</v>
      </c>
      <c r="B639" s="1577" t="s">
        <v>778</v>
      </c>
      <c r="C639" s="1559" t="s">
        <v>186</v>
      </c>
      <c r="E639" s="1560"/>
    </row>
    <row r="640" spans="1:5" ht="18.75">
      <c r="A640" s="1554" t="s">
        <v>1603</v>
      </c>
      <c r="B640" s="1577" t="s">
        <v>779</v>
      </c>
      <c r="C640" s="1559" t="s">
        <v>186</v>
      </c>
      <c r="E640" s="1560"/>
    </row>
    <row r="641" spans="1:5" ht="18.75">
      <c r="A641" s="1554" t="s">
        <v>1604</v>
      </c>
      <c r="B641" s="1577" t="s">
        <v>780</v>
      </c>
      <c r="C641" s="1559" t="s">
        <v>186</v>
      </c>
      <c r="E641" s="1560"/>
    </row>
    <row r="642" spans="1:5" ht="18.75">
      <c r="A642" s="1554" t="s">
        <v>1605</v>
      </c>
      <c r="B642" s="1577" t="s">
        <v>781</v>
      </c>
      <c r="C642" s="1559" t="s">
        <v>186</v>
      </c>
      <c r="E642" s="1560"/>
    </row>
    <row r="643" spans="1:5" ht="18.75">
      <c r="A643" s="1554" t="s">
        <v>1606</v>
      </c>
      <c r="B643" s="1577" t="s">
        <v>782</v>
      </c>
      <c r="C643" s="1559" t="s">
        <v>186</v>
      </c>
      <c r="E643" s="1560"/>
    </row>
    <row r="644" spans="1:5" ht="18.75">
      <c r="A644" s="1554" t="s">
        <v>1607</v>
      </c>
      <c r="B644" s="1577" t="s">
        <v>783</v>
      </c>
      <c r="C644" s="1559" t="s">
        <v>186</v>
      </c>
      <c r="E644" s="1560"/>
    </row>
    <row r="645" spans="1:5" ht="18.75">
      <c r="A645" s="1554" t="s">
        <v>1608</v>
      </c>
      <c r="B645" s="1577" t="s">
        <v>784</v>
      </c>
      <c r="C645" s="1559" t="s">
        <v>186</v>
      </c>
      <c r="E645" s="1560"/>
    </row>
    <row r="646" spans="1:5" ht="20.25" thickBot="1">
      <c r="A646" s="1554" t="s">
        <v>1609</v>
      </c>
      <c r="B646" s="1585" t="s">
        <v>785</v>
      </c>
      <c r="C646" s="1559" t="s">
        <v>186</v>
      </c>
      <c r="E646" s="1560"/>
    </row>
    <row r="647" spans="1:5" ht="18.75">
      <c r="A647" s="1554" t="s">
        <v>1610</v>
      </c>
      <c r="B647" s="1576" t="s">
        <v>1944</v>
      </c>
      <c r="C647" s="1559" t="s">
        <v>186</v>
      </c>
      <c r="E647" s="1560"/>
    </row>
    <row r="648" spans="1:5" ht="18.75">
      <c r="A648" s="1554" t="s">
        <v>1611</v>
      </c>
      <c r="B648" s="1577" t="s">
        <v>1945</v>
      </c>
      <c r="C648" s="1559" t="s">
        <v>186</v>
      </c>
      <c r="E648" s="1560"/>
    </row>
    <row r="649" spans="1:5" ht="18.75">
      <c r="A649" s="1554" t="s">
        <v>1612</v>
      </c>
      <c r="B649" s="1577" t="s">
        <v>1946</v>
      </c>
      <c r="C649" s="1559" t="s">
        <v>186</v>
      </c>
      <c r="E649" s="1560"/>
    </row>
    <row r="650" spans="1:5" ht="18.75">
      <c r="A650" s="1554" t="s">
        <v>1613</v>
      </c>
      <c r="B650" s="1577" t="s">
        <v>1947</v>
      </c>
      <c r="C650" s="1559" t="s">
        <v>186</v>
      </c>
      <c r="E650" s="1560"/>
    </row>
    <row r="651" spans="1:5" ht="18.75">
      <c r="A651" s="1554" t="s">
        <v>1614</v>
      </c>
      <c r="B651" s="1577" t="s">
        <v>1948</v>
      </c>
      <c r="C651" s="1559" t="s">
        <v>186</v>
      </c>
      <c r="E651" s="1560"/>
    </row>
    <row r="652" spans="1:5" ht="18.75">
      <c r="A652" s="1554" t="s">
        <v>1615</v>
      </c>
      <c r="B652" s="1577" t="s">
        <v>1949</v>
      </c>
      <c r="C652" s="1559" t="s">
        <v>186</v>
      </c>
      <c r="E652" s="1560"/>
    </row>
    <row r="653" spans="1:5" ht="18.75">
      <c r="A653" s="1554" t="s">
        <v>1616</v>
      </c>
      <c r="B653" s="1577" t="s">
        <v>1950</v>
      </c>
      <c r="C653" s="1559" t="s">
        <v>186</v>
      </c>
      <c r="E653" s="1560"/>
    </row>
    <row r="654" spans="1:5" ht="18.75">
      <c r="A654" s="1554" t="s">
        <v>1617</v>
      </c>
      <c r="B654" s="1577" t="s">
        <v>1951</v>
      </c>
      <c r="C654" s="1559" t="s">
        <v>186</v>
      </c>
      <c r="E654" s="1560"/>
    </row>
    <row r="655" spans="1:5" ht="18.75">
      <c r="A655" s="1554" t="s">
        <v>1618</v>
      </c>
      <c r="B655" s="1577" t="s">
        <v>1952</v>
      </c>
      <c r="C655" s="1559" t="s">
        <v>186</v>
      </c>
      <c r="E655" s="1560"/>
    </row>
    <row r="656" spans="1:5" ht="18.75">
      <c r="A656" s="1554" t="s">
        <v>1619</v>
      </c>
      <c r="B656" s="1577" t="s">
        <v>1953</v>
      </c>
      <c r="C656" s="1559" t="s">
        <v>186</v>
      </c>
      <c r="E656" s="1560"/>
    </row>
    <row r="657" spans="1:5" ht="18.75">
      <c r="A657" s="1554" t="s">
        <v>1620</v>
      </c>
      <c r="B657" s="1577" t="s">
        <v>1954</v>
      </c>
      <c r="C657" s="1559" t="s">
        <v>186</v>
      </c>
      <c r="E657" s="1560"/>
    </row>
    <row r="658" spans="1:5" ht="18.75">
      <c r="A658" s="1554" t="s">
        <v>1621</v>
      </c>
      <c r="B658" s="1577" t="s">
        <v>1955</v>
      </c>
      <c r="C658" s="1559" t="s">
        <v>186</v>
      </c>
      <c r="E658" s="1560"/>
    </row>
    <row r="659" spans="1:5" ht="18.75">
      <c r="A659" s="1554" t="s">
        <v>1622</v>
      </c>
      <c r="B659" s="1577" t="s">
        <v>1956</v>
      </c>
      <c r="C659" s="1559" t="s">
        <v>186</v>
      </c>
      <c r="E659" s="1560"/>
    </row>
    <row r="660" spans="1:5" ht="18.75">
      <c r="A660" s="1554" t="s">
        <v>1623</v>
      </c>
      <c r="B660" s="1577" t="s">
        <v>1957</v>
      </c>
      <c r="C660" s="1559" t="s">
        <v>186</v>
      </c>
      <c r="E660" s="1560"/>
    </row>
    <row r="661" spans="1:5" ht="18.75">
      <c r="A661" s="1554" t="s">
        <v>1624</v>
      </c>
      <c r="B661" s="1577" t="s">
        <v>1958</v>
      </c>
      <c r="C661" s="1559" t="s">
        <v>186</v>
      </c>
      <c r="E661" s="1560"/>
    </row>
    <row r="662" spans="1:5" ht="18.75">
      <c r="A662" s="1554" t="s">
        <v>1625</v>
      </c>
      <c r="B662" s="1577" t="s">
        <v>1959</v>
      </c>
      <c r="C662" s="1559" t="s">
        <v>186</v>
      </c>
      <c r="E662" s="1560"/>
    </row>
    <row r="663" spans="1:5" ht="18.75">
      <c r="A663" s="1554" t="s">
        <v>1626</v>
      </c>
      <c r="B663" s="1577" t="s">
        <v>1960</v>
      </c>
      <c r="C663" s="1559" t="s">
        <v>186</v>
      </c>
      <c r="E663" s="1560"/>
    </row>
    <row r="664" spans="1:5" ht="18.75">
      <c r="A664" s="1554" t="s">
        <v>1627</v>
      </c>
      <c r="B664" s="1577" t="s">
        <v>1961</v>
      </c>
      <c r="C664" s="1559" t="s">
        <v>186</v>
      </c>
      <c r="E664" s="1560"/>
    </row>
    <row r="665" spans="1:5" ht="18.75">
      <c r="A665" s="1554" t="s">
        <v>1628</v>
      </c>
      <c r="B665" s="1577" t="s">
        <v>1962</v>
      </c>
      <c r="C665" s="1559" t="s">
        <v>186</v>
      </c>
      <c r="E665" s="1560"/>
    </row>
    <row r="666" spans="1:5" ht="18.75">
      <c r="A666" s="1554" t="s">
        <v>1629</v>
      </c>
      <c r="B666" s="1577" t="s">
        <v>1963</v>
      </c>
      <c r="C666" s="1559" t="s">
        <v>186</v>
      </c>
      <c r="E666" s="1560"/>
    </row>
    <row r="667" spans="1:5" ht="18.75">
      <c r="A667" s="1554" t="s">
        <v>1630</v>
      </c>
      <c r="B667" s="1577" t="s">
        <v>1964</v>
      </c>
      <c r="C667" s="1559" t="s">
        <v>186</v>
      </c>
      <c r="E667" s="1560"/>
    </row>
    <row r="668" spans="1:5" ht="19.5" thickBot="1">
      <c r="A668" s="1554" t="s">
        <v>1631</v>
      </c>
      <c r="B668" s="1580" t="s">
        <v>1965</v>
      </c>
      <c r="C668" s="1559" t="s">
        <v>186</v>
      </c>
      <c r="E668" s="1560"/>
    </row>
    <row r="669" spans="1:5" ht="18.75">
      <c r="A669" s="1554" t="s">
        <v>1632</v>
      </c>
      <c r="B669" s="1576" t="s">
        <v>1966</v>
      </c>
      <c r="C669" s="1559" t="s">
        <v>186</v>
      </c>
      <c r="E669" s="1560"/>
    </row>
    <row r="670" spans="1:5" ht="18.75">
      <c r="A670" s="1554" t="s">
        <v>1633</v>
      </c>
      <c r="B670" s="1577" t="s">
        <v>1967</v>
      </c>
      <c r="C670" s="1559" t="s">
        <v>186</v>
      </c>
      <c r="E670" s="1560"/>
    </row>
    <row r="671" spans="1:5" ht="18.75">
      <c r="A671" s="1554" t="s">
        <v>1634</v>
      </c>
      <c r="B671" s="1577" t="s">
        <v>1968</v>
      </c>
      <c r="C671" s="1559" t="s">
        <v>186</v>
      </c>
      <c r="E671" s="1560"/>
    </row>
    <row r="672" spans="1:5" ht="18.75">
      <c r="A672" s="1554" t="s">
        <v>1635</v>
      </c>
      <c r="B672" s="1577" t="s">
        <v>1969</v>
      </c>
      <c r="C672" s="1559" t="s">
        <v>186</v>
      </c>
      <c r="E672" s="1560"/>
    </row>
    <row r="673" spans="1:5" ht="18.75">
      <c r="A673" s="1554" t="s">
        <v>1636</v>
      </c>
      <c r="B673" s="1577" t="s">
        <v>1970</v>
      </c>
      <c r="C673" s="1559" t="s">
        <v>186</v>
      </c>
      <c r="E673" s="1560"/>
    </row>
    <row r="674" spans="1:5" ht="18.75">
      <c r="A674" s="1554" t="s">
        <v>1637</v>
      </c>
      <c r="B674" s="1577" t="s">
        <v>1971</v>
      </c>
      <c r="C674" s="1559" t="s">
        <v>186</v>
      </c>
      <c r="E674" s="1560"/>
    </row>
    <row r="675" spans="1:5" ht="18.75">
      <c r="A675" s="1554" t="s">
        <v>1638</v>
      </c>
      <c r="B675" s="1577" t="s">
        <v>1972</v>
      </c>
      <c r="C675" s="1559" t="s">
        <v>186</v>
      </c>
      <c r="E675" s="1560"/>
    </row>
    <row r="676" spans="1:5" ht="18.75">
      <c r="A676" s="1554" t="s">
        <v>1639</v>
      </c>
      <c r="B676" s="1577" t="s">
        <v>1973</v>
      </c>
      <c r="C676" s="1559" t="s">
        <v>186</v>
      </c>
      <c r="E676" s="1560"/>
    </row>
    <row r="677" spans="1:5" ht="18.75">
      <c r="A677" s="1554" t="s">
        <v>1640</v>
      </c>
      <c r="B677" s="1577" t="s">
        <v>1974</v>
      </c>
      <c r="C677" s="1559" t="s">
        <v>186</v>
      </c>
      <c r="E677" s="1560"/>
    </row>
    <row r="678" spans="1:5" ht="19.5">
      <c r="A678" s="1554" t="s">
        <v>1641</v>
      </c>
      <c r="B678" s="1578" t="s">
        <v>1975</v>
      </c>
      <c r="C678" s="1559" t="s">
        <v>186</v>
      </c>
      <c r="E678" s="1560"/>
    </row>
    <row r="679" spans="1:5" ht="19.5" thickBot="1">
      <c r="A679" s="1554" t="s">
        <v>1642</v>
      </c>
      <c r="B679" s="1580" t="s">
        <v>1976</v>
      </c>
      <c r="C679" s="1559" t="s">
        <v>186</v>
      </c>
      <c r="E679" s="1560"/>
    </row>
    <row r="680" spans="1:5" ht="18.75">
      <c r="A680" s="1554" t="s">
        <v>1643</v>
      </c>
      <c r="B680" s="1576" t="s">
        <v>1977</v>
      </c>
      <c r="C680" s="1559" t="s">
        <v>186</v>
      </c>
      <c r="E680" s="1560"/>
    </row>
    <row r="681" spans="1:5" ht="18.75">
      <c r="A681" s="1554" t="s">
        <v>1644</v>
      </c>
      <c r="B681" s="1577" t="s">
        <v>1978</v>
      </c>
      <c r="C681" s="1559" t="s">
        <v>186</v>
      </c>
      <c r="E681" s="1560"/>
    </row>
    <row r="682" spans="1:5" ht="18.75">
      <c r="A682" s="1554" t="s">
        <v>1645</v>
      </c>
      <c r="B682" s="1577" t="s">
        <v>1979</v>
      </c>
      <c r="C682" s="1559" t="s">
        <v>186</v>
      </c>
      <c r="E682" s="1560"/>
    </row>
    <row r="683" spans="1:5" ht="18.75">
      <c r="A683" s="1554" t="s">
        <v>1646</v>
      </c>
      <c r="B683" s="1577" t="s">
        <v>1980</v>
      </c>
      <c r="C683" s="1559" t="s">
        <v>186</v>
      </c>
      <c r="E683" s="1560"/>
    </row>
    <row r="684" spans="1:5" ht="20.25" thickBot="1">
      <c r="A684" s="1554" t="s">
        <v>1647</v>
      </c>
      <c r="B684" s="1585" t="s">
        <v>1981</v>
      </c>
      <c r="C684" s="1559" t="s">
        <v>186</v>
      </c>
      <c r="E684" s="1560"/>
    </row>
    <row r="685" spans="1:5" ht="18.75">
      <c r="A685" s="1554" t="s">
        <v>1648</v>
      </c>
      <c r="B685" s="1576" t="s">
        <v>1982</v>
      </c>
      <c r="C685" s="1559" t="s">
        <v>186</v>
      </c>
      <c r="E685" s="1560"/>
    </row>
    <row r="686" spans="1:5" ht="18.75">
      <c r="A686" s="1554" t="s">
        <v>1649</v>
      </c>
      <c r="B686" s="1577" t="s">
        <v>1983</v>
      </c>
      <c r="C686" s="1559" t="s">
        <v>186</v>
      </c>
      <c r="E686" s="1560"/>
    </row>
    <row r="687" spans="1:5" ht="18.75">
      <c r="A687" s="1554" t="s">
        <v>1650</v>
      </c>
      <c r="B687" s="1577" t="s">
        <v>1984</v>
      </c>
      <c r="C687" s="1559" t="s">
        <v>186</v>
      </c>
      <c r="E687" s="1560"/>
    </row>
    <row r="688" spans="1:5" ht="18.75">
      <c r="A688" s="1554" t="s">
        <v>1651</v>
      </c>
      <c r="B688" s="1577" t="s">
        <v>1985</v>
      </c>
      <c r="C688" s="1559" t="s">
        <v>186</v>
      </c>
      <c r="E688" s="1560"/>
    </row>
    <row r="689" spans="1:5" ht="18.75">
      <c r="A689" s="1554" t="s">
        <v>1652</v>
      </c>
      <c r="B689" s="1577" t="s">
        <v>1986</v>
      </c>
      <c r="C689" s="1559" t="s">
        <v>186</v>
      </c>
      <c r="E689" s="1560"/>
    </row>
    <row r="690" spans="1:5" ht="18.75">
      <c r="A690" s="1554" t="s">
        <v>1653</v>
      </c>
      <c r="B690" s="1577" t="s">
        <v>1987</v>
      </c>
      <c r="C690" s="1559" t="s">
        <v>186</v>
      </c>
      <c r="E690" s="1560"/>
    </row>
    <row r="691" spans="1:5" ht="18.75">
      <c r="A691" s="1554" t="s">
        <v>1654</v>
      </c>
      <c r="B691" s="1577" t="s">
        <v>1988</v>
      </c>
      <c r="C691" s="1559" t="s">
        <v>186</v>
      </c>
      <c r="E691" s="1560"/>
    </row>
    <row r="692" spans="1:5" ht="18.75">
      <c r="A692" s="1554" t="s">
        <v>1655</v>
      </c>
      <c r="B692" s="1577" t="s">
        <v>1989</v>
      </c>
      <c r="C692" s="1559" t="s">
        <v>186</v>
      </c>
      <c r="E692" s="1560"/>
    </row>
    <row r="693" spans="1:5" ht="18.75">
      <c r="A693" s="1554" t="s">
        <v>1656</v>
      </c>
      <c r="B693" s="1577" t="s">
        <v>1990</v>
      </c>
      <c r="C693" s="1559" t="s">
        <v>186</v>
      </c>
      <c r="E693" s="1560"/>
    </row>
    <row r="694" spans="1:5" ht="18.75">
      <c r="A694" s="1554" t="s">
        <v>1657</v>
      </c>
      <c r="B694" s="1577" t="s">
        <v>1991</v>
      </c>
      <c r="C694" s="1559" t="s">
        <v>186</v>
      </c>
      <c r="E694" s="1560"/>
    </row>
    <row r="695" spans="1:5" ht="20.25" thickBot="1">
      <c r="A695" s="1554" t="s">
        <v>1658</v>
      </c>
      <c r="B695" s="1585" t="s">
        <v>1992</v>
      </c>
      <c r="C695" s="1559" t="s">
        <v>186</v>
      </c>
      <c r="E695" s="1560"/>
    </row>
    <row r="696" spans="1:5" ht="18.75">
      <c r="A696" s="1554" t="s">
        <v>1659</v>
      </c>
      <c r="B696" s="1576" t="s">
        <v>1993</v>
      </c>
      <c r="C696" s="1559" t="s">
        <v>186</v>
      </c>
      <c r="E696" s="1560"/>
    </row>
    <row r="697" spans="1:5" ht="18.75">
      <c r="A697" s="1554" t="s">
        <v>1660</v>
      </c>
      <c r="B697" s="1577" t="s">
        <v>1994</v>
      </c>
      <c r="C697" s="1559" t="s">
        <v>186</v>
      </c>
      <c r="E697" s="1560"/>
    </row>
    <row r="698" spans="1:5" ht="18.75">
      <c r="A698" s="1554" t="s">
        <v>1661</v>
      </c>
      <c r="B698" s="1577" t="s">
        <v>1995</v>
      </c>
      <c r="C698" s="1559" t="s">
        <v>186</v>
      </c>
      <c r="E698" s="1560"/>
    </row>
    <row r="699" spans="1:5" ht="18.75">
      <c r="A699" s="1554" t="s">
        <v>1662</v>
      </c>
      <c r="B699" s="1577" t="s">
        <v>1996</v>
      </c>
      <c r="C699" s="1559" t="s">
        <v>186</v>
      </c>
      <c r="E699" s="1560"/>
    </row>
    <row r="700" spans="1:5" ht="18.75">
      <c r="A700" s="1554" t="s">
        <v>1663</v>
      </c>
      <c r="B700" s="1577" t="s">
        <v>1997</v>
      </c>
      <c r="C700" s="1559" t="s">
        <v>186</v>
      </c>
      <c r="E700" s="1560"/>
    </row>
    <row r="701" spans="1:5" ht="18.75">
      <c r="A701" s="1554" t="s">
        <v>1664</v>
      </c>
      <c r="B701" s="1577" t="s">
        <v>1998</v>
      </c>
      <c r="C701" s="1559" t="s">
        <v>186</v>
      </c>
      <c r="E701" s="1560"/>
    </row>
    <row r="702" spans="1:5" ht="18.75">
      <c r="A702" s="1554" t="s">
        <v>1665</v>
      </c>
      <c r="B702" s="1577" t="s">
        <v>1999</v>
      </c>
      <c r="C702" s="1559" t="s">
        <v>186</v>
      </c>
      <c r="E702" s="1560"/>
    </row>
    <row r="703" spans="1:5" ht="18.75">
      <c r="A703" s="1554" t="s">
        <v>1666</v>
      </c>
      <c r="B703" s="1577" t="s">
        <v>2000</v>
      </c>
      <c r="C703" s="1559" t="s">
        <v>186</v>
      </c>
      <c r="E703" s="1560"/>
    </row>
    <row r="704" spans="1:5" ht="18.75">
      <c r="A704" s="1554" t="s">
        <v>1667</v>
      </c>
      <c r="B704" s="1577" t="s">
        <v>2001</v>
      </c>
      <c r="C704" s="1559" t="s">
        <v>186</v>
      </c>
      <c r="E704" s="1560"/>
    </row>
    <row r="705" spans="1:5" ht="20.25" thickBot="1">
      <c r="A705" s="1554" t="s">
        <v>1668</v>
      </c>
      <c r="B705" s="1585" t="s">
        <v>2002</v>
      </c>
      <c r="C705" s="1559" t="s">
        <v>186</v>
      </c>
      <c r="E705" s="1560"/>
    </row>
    <row r="706" spans="1:5" ht="18.75">
      <c r="A706" s="1554" t="s">
        <v>1669</v>
      </c>
      <c r="B706" s="1576" t="s">
        <v>2003</v>
      </c>
      <c r="C706" s="1559" t="s">
        <v>186</v>
      </c>
      <c r="E706" s="1560"/>
    </row>
    <row r="707" spans="1:5" ht="18.75">
      <c r="A707" s="1554" t="s">
        <v>1670</v>
      </c>
      <c r="B707" s="1577" t="s">
        <v>2004</v>
      </c>
      <c r="C707" s="1559" t="s">
        <v>186</v>
      </c>
      <c r="E707" s="1560"/>
    </row>
    <row r="708" spans="1:5" ht="18.75">
      <c r="A708" s="1554" t="s">
        <v>1671</v>
      </c>
      <c r="B708" s="1577" t="s">
        <v>2005</v>
      </c>
      <c r="C708" s="1559" t="s">
        <v>186</v>
      </c>
      <c r="E708" s="1560"/>
    </row>
    <row r="709" spans="1:5" ht="18.75">
      <c r="A709" s="1554" t="s">
        <v>1672</v>
      </c>
      <c r="B709" s="1577" t="s">
        <v>2006</v>
      </c>
      <c r="C709" s="1559" t="s">
        <v>186</v>
      </c>
      <c r="E709" s="1560"/>
    </row>
    <row r="710" spans="1:5" ht="20.25" thickBot="1">
      <c r="A710" s="1554" t="s">
        <v>1673</v>
      </c>
      <c r="B710" s="1585" t="s">
        <v>2007</v>
      </c>
      <c r="C710" s="1559" t="s">
        <v>186</v>
      </c>
      <c r="E710" s="1560"/>
    </row>
    <row r="711" spans="1:5" ht="19.5">
      <c r="A711" s="1586"/>
      <c r="B711" s="1587"/>
      <c r="C711" s="1559"/>
      <c r="E711" s="1560"/>
    </row>
    <row r="712" spans="1:5">
      <c r="A712" s="1588" t="s">
        <v>813</v>
      </c>
      <c r="B712" s="1589" t="s">
        <v>812</v>
      </c>
      <c r="C712" s="1590" t="s">
        <v>813</v>
      </c>
    </row>
    <row r="713" spans="1:5">
      <c r="A713" s="1591"/>
      <c r="B713" s="1592">
        <v>42766</v>
      </c>
      <c r="C713" s="1591" t="s">
        <v>1674</v>
      </c>
    </row>
    <row r="714" spans="1:5">
      <c r="A714" s="1591"/>
      <c r="B714" s="1592">
        <v>42794</v>
      </c>
      <c r="C714" s="1591" t="s">
        <v>1675</v>
      </c>
    </row>
    <row r="715" spans="1:5">
      <c r="A715" s="1591"/>
      <c r="B715" s="1592">
        <v>42825</v>
      </c>
      <c r="C715" s="1591" t="s">
        <v>1676</v>
      </c>
    </row>
    <row r="716" spans="1:5">
      <c r="A716" s="1591"/>
      <c r="B716" s="1592">
        <v>42855</v>
      </c>
      <c r="C716" s="1591" t="s">
        <v>1677</v>
      </c>
    </row>
    <row r="717" spans="1:5">
      <c r="A717" s="1591"/>
      <c r="B717" s="1592">
        <v>42886</v>
      </c>
      <c r="C717" s="1591" t="s">
        <v>1678</v>
      </c>
    </row>
    <row r="718" spans="1:5">
      <c r="A718" s="1591"/>
      <c r="B718" s="1592">
        <v>42916</v>
      </c>
      <c r="C718" s="1591" t="s">
        <v>1679</v>
      </c>
    </row>
    <row r="719" spans="1:5">
      <c r="A719" s="1591"/>
      <c r="B719" s="1592">
        <v>42947</v>
      </c>
      <c r="C719" s="1591" t="s">
        <v>1680</v>
      </c>
    </row>
    <row r="720" spans="1:5">
      <c r="A720" s="1591"/>
      <c r="B720" s="1592">
        <v>42978</v>
      </c>
      <c r="C720" s="1591" t="s">
        <v>1681</v>
      </c>
    </row>
    <row r="721" spans="1:3">
      <c r="A721" s="1591"/>
      <c r="B721" s="1592">
        <v>43008</v>
      </c>
      <c r="C721" s="1591" t="s">
        <v>1682</v>
      </c>
    </row>
    <row r="722" spans="1:3">
      <c r="A722" s="1591"/>
      <c r="B722" s="1592">
        <v>43039</v>
      </c>
      <c r="C722" s="1591" t="s">
        <v>1683</v>
      </c>
    </row>
    <row r="723" spans="1:3">
      <c r="A723" s="1591"/>
      <c r="B723" s="1592">
        <v>43069</v>
      </c>
      <c r="C723" s="1591" t="s">
        <v>1684</v>
      </c>
    </row>
    <row r="724" spans="1:3">
      <c r="A724" s="1591"/>
      <c r="B724" s="1592">
        <v>43100</v>
      </c>
      <c r="C724" s="1591" t="s">
        <v>1685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16384" width="9.140625" style="65"/>
  </cols>
  <sheetData>
    <row r="1" spans="1:21">
      <c r="A1" s="61" t="s">
        <v>726</v>
      </c>
      <c r="B1" s="61">
        <v>138</v>
      </c>
      <c r="I1" s="61"/>
    </row>
    <row r="2" spans="1:21">
      <c r="A2" s="61" t="s">
        <v>727</v>
      </c>
      <c r="B2" s="61" t="s">
        <v>2063</v>
      </c>
      <c r="I2" s="61"/>
    </row>
    <row r="3" spans="1:21">
      <c r="A3" s="61" t="s">
        <v>728</v>
      </c>
      <c r="B3" s="61" t="s">
        <v>2061</v>
      </c>
      <c r="I3" s="61"/>
    </row>
    <row r="4" spans="1:21" ht="15.75">
      <c r="A4" s="61" t="s">
        <v>729</v>
      </c>
      <c r="B4" s="61" t="s">
        <v>1279</v>
      </c>
      <c r="C4" s="66"/>
      <c r="I4" s="61"/>
    </row>
    <row r="5" spans="1:21" ht="31.5" customHeight="1">
      <c r="A5" s="61" t="s">
        <v>730</v>
      </c>
      <c r="B5" s="78"/>
      <c r="C5" s="78"/>
    </row>
    <row r="6" spans="1:21">
      <c r="A6" s="67"/>
      <c r="B6" s="68"/>
    </row>
    <row r="8" spans="1:21">
      <c r="B8" s="61" t="s">
        <v>2062</v>
      </c>
      <c r="I8" s="61"/>
    </row>
    <row r="9" spans="1:21">
      <c r="I9" s="61"/>
    </row>
    <row r="10" spans="1:21">
      <c r="I10" s="61"/>
    </row>
    <row r="11" spans="1:21" ht="18.75">
      <c r="A11" s="61" t="s">
        <v>810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3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8"/>
      <c r="K13" s="1369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7"/>
      <c r="I14" s="1809">
        <f>$B$7</f>
        <v>0</v>
      </c>
      <c r="J14" s="1810"/>
      <c r="K14" s="1810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473</v>
      </c>
      <c r="M15" s="407" t="s">
        <v>854</v>
      </c>
      <c r="N15" s="238"/>
      <c r="O15" s="1365" t="s">
        <v>1280</v>
      </c>
      <c r="P15" s="1366"/>
      <c r="Q15" s="1367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779">
        <f>$B$9</f>
        <v>0</v>
      </c>
      <c r="J16" s="1780"/>
      <c r="K16" s="1781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842">
        <f>$B$12</f>
        <v>0</v>
      </c>
      <c r="J19" s="1843"/>
      <c r="K19" s="1844"/>
      <c r="L19" s="411" t="s">
        <v>910</v>
      </c>
      <c r="M19" s="1363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4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911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80" t="s">
        <v>474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731</v>
      </c>
      <c r="L23" s="1748" t="s">
        <v>2057</v>
      </c>
      <c r="M23" s="1749"/>
      <c r="N23" s="1749"/>
      <c r="O23" s="1750"/>
      <c r="P23" s="1757" t="s">
        <v>2058</v>
      </c>
      <c r="Q23" s="1758"/>
      <c r="R23" s="1758"/>
      <c r="S23" s="1759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66</v>
      </c>
      <c r="J24" s="252" t="s">
        <v>475</v>
      </c>
      <c r="K24" s="253" t="s">
        <v>732</v>
      </c>
      <c r="L24" s="1406">
        <f>$E$20</f>
        <v>0</v>
      </c>
      <c r="M24" s="1410">
        <f>$F$20</f>
        <v>0</v>
      </c>
      <c r="N24" s="1411">
        <f>$G$20</f>
        <v>0</v>
      </c>
      <c r="O24" s="1412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69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762</v>
      </c>
      <c r="L25" s="1462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8"/>
      <c r="J26" s="1605" t="e">
        <f>VLOOKUP(K26,OP_LIST2,2,FALSE)</f>
        <v>#N/A</v>
      </c>
      <c r="K26" s="1465"/>
      <c r="L26" s="390"/>
      <c r="M26" s="1448"/>
      <c r="N26" s="1449"/>
      <c r="O26" s="1450"/>
      <c r="P26" s="1448"/>
      <c r="Q26" s="1449"/>
      <c r="R26" s="1450"/>
      <c r="S26" s="1447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61"/>
      <c r="J27" s="1466">
        <f>VLOOKUP(K28,EBK_DEIN2,2,FALSE)</f>
        <v>0</v>
      </c>
      <c r="K27" s="1465" t="s">
        <v>811</v>
      </c>
      <c r="L27" s="390"/>
      <c r="M27" s="1451"/>
      <c r="N27" s="1452"/>
      <c r="O27" s="1453"/>
      <c r="P27" s="1451"/>
      <c r="Q27" s="1452"/>
      <c r="R27" s="1453"/>
      <c r="S27" s="1447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7"/>
      <c r="J28" s="1594">
        <f>+J27</f>
        <v>0</v>
      </c>
      <c r="K28" s="1459" t="s">
        <v>384</v>
      </c>
      <c r="L28" s="390"/>
      <c r="M28" s="1451"/>
      <c r="N28" s="1452"/>
      <c r="O28" s="1453"/>
      <c r="P28" s="1451"/>
      <c r="Q28" s="1452"/>
      <c r="R28" s="1453"/>
      <c r="S28" s="1447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63"/>
      <c r="J29" s="1460"/>
      <c r="K29" s="1464" t="s">
        <v>733</v>
      </c>
      <c r="L29" s="390"/>
      <c r="M29" s="1454"/>
      <c r="N29" s="1455"/>
      <c r="O29" s="1456"/>
      <c r="P29" s="1454"/>
      <c r="Q29" s="1455"/>
      <c r="R29" s="1456"/>
      <c r="S29" s="1447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777" t="s">
        <v>763</v>
      </c>
      <c r="K30" s="1778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764</v>
      </c>
      <c r="L31" s="282">
        <f>M31+N31+O31</f>
        <v>0</v>
      </c>
      <c r="M31" s="152"/>
      <c r="N31" s="153"/>
      <c r="O31" s="1422"/>
      <c r="P31" s="152"/>
      <c r="Q31" s="153"/>
      <c r="R31" s="1422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765</v>
      </c>
      <c r="L32" s="288">
        <f>M32+N32+O32</f>
        <v>0</v>
      </c>
      <c r="M32" s="173"/>
      <c r="N32" s="174"/>
      <c r="O32" s="1428"/>
      <c r="P32" s="173"/>
      <c r="Q32" s="174"/>
      <c r="R32" s="1428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773" t="s">
        <v>766</v>
      </c>
      <c r="K33" s="1774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767</v>
      </c>
      <c r="L34" s="282">
        <f>M34+N34+O34</f>
        <v>0</v>
      </c>
      <c r="M34" s="152"/>
      <c r="N34" s="153"/>
      <c r="O34" s="1422"/>
      <c r="P34" s="152"/>
      <c r="Q34" s="153"/>
      <c r="R34" s="1422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768</v>
      </c>
      <c r="L35" s="296">
        <f>M35+N35+O35</f>
        <v>0</v>
      </c>
      <c r="M35" s="158"/>
      <c r="N35" s="159"/>
      <c r="O35" s="1427"/>
      <c r="P35" s="158"/>
      <c r="Q35" s="159"/>
      <c r="R35" s="1427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614</v>
      </c>
      <c r="L36" s="296">
        <f>M36+N36+O36</f>
        <v>0</v>
      </c>
      <c r="M36" s="158"/>
      <c r="N36" s="159"/>
      <c r="O36" s="1427"/>
      <c r="P36" s="158"/>
      <c r="Q36" s="159"/>
      <c r="R36" s="1427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615</v>
      </c>
      <c r="L37" s="296">
        <f>M37+N37+O37</f>
        <v>0</v>
      </c>
      <c r="M37" s="158"/>
      <c r="N37" s="159"/>
      <c r="O37" s="1427"/>
      <c r="P37" s="158"/>
      <c r="Q37" s="159"/>
      <c r="R37" s="1427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616</v>
      </c>
      <c r="L38" s="288">
        <f>M38+N38+O38</f>
        <v>0</v>
      </c>
      <c r="M38" s="173"/>
      <c r="N38" s="174"/>
      <c r="O38" s="1428"/>
      <c r="P38" s="173"/>
      <c r="Q38" s="174"/>
      <c r="R38" s="1428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775" t="s">
        <v>199</v>
      </c>
      <c r="K39" s="1776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200</v>
      </c>
      <c r="L40" s="282">
        <f t="shared" ref="L40:L47" si="4">M40+N40+O40</f>
        <v>0</v>
      </c>
      <c r="M40" s="152"/>
      <c r="N40" s="153"/>
      <c r="O40" s="1422"/>
      <c r="P40" s="152"/>
      <c r="Q40" s="153"/>
      <c r="R40" s="1422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930</v>
      </c>
      <c r="L41" s="296">
        <f t="shared" si="4"/>
        <v>0</v>
      </c>
      <c r="M41" s="158"/>
      <c r="N41" s="159"/>
      <c r="O41" s="1427"/>
      <c r="P41" s="158"/>
      <c r="Q41" s="159"/>
      <c r="R41" s="1427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891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201</v>
      </c>
      <c r="L43" s="296">
        <f t="shared" si="4"/>
        <v>0</v>
      </c>
      <c r="M43" s="158"/>
      <c r="N43" s="159"/>
      <c r="O43" s="1427"/>
      <c r="P43" s="158"/>
      <c r="Q43" s="159"/>
      <c r="R43" s="1427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202</v>
      </c>
      <c r="L44" s="296">
        <f t="shared" si="4"/>
        <v>0</v>
      </c>
      <c r="M44" s="158"/>
      <c r="N44" s="159"/>
      <c r="O44" s="1427"/>
      <c r="P44" s="158"/>
      <c r="Q44" s="159"/>
      <c r="R44" s="1427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893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203</v>
      </c>
      <c r="L46" s="288">
        <f t="shared" si="4"/>
        <v>0</v>
      </c>
      <c r="M46" s="173"/>
      <c r="N46" s="174"/>
      <c r="O46" s="1428"/>
      <c r="P46" s="173"/>
      <c r="Q46" s="174"/>
      <c r="R46" s="1428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786" t="s">
        <v>204</v>
      </c>
      <c r="K47" s="1787"/>
      <c r="L47" s="311">
        <f t="shared" si="4"/>
        <v>0</v>
      </c>
      <c r="M47" s="1429"/>
      <c r="N47" s="1430"/>
      <c r="O47" s="1431"/>
      <c r="P47" s="1429"/>
      <c r="Q47" s="1430"/>
      <c r="R47" s="1431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773" t="s">
        <v>205</v>
      </c>
      <c r="K48" s="1774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206</v>
      </c>
      <c r="L49" s="282">
        <f t="shared" ref="L49:L65" si="7">M49+N49+O49</f>
        <v>0</v>
      </c>
      <c r="M49" s="152"/>
      <c r="N49" s="153"/>
      <c r="O49" s="1422"/>
      <c r="P49" s="152"/>
      <c r="Q49" s="153"/>
      <c r="R49" s="1422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207</v>
      </c>
      <c r="L50" s="296">
        <f t="shared" si="7"/>
        <v>0</v>
      </c>
      <c r="M50" s="158"/>
      <c r="N50" s="159"/>
      <c r="O50" s="1427"/>
      <c r="P50" s="158"/>
      <c r="Q50" s="159"/>
      <c r="R50" s="1427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208</v>
      </c>
      <c r="L51" s="296">
        <f t="shared" si="7"/>
        <v>0</v>
      </c>
      <c r="M51" s="158"/>
      <c r="N51" s="159"/>
      <c r="O51" s="1427"/>
      <c r="P51" s="158"/>
      <c r="Q51" s="159"/>
      <c r="R51" s="1427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209</v>
      </c>
      <c r="L52" s="296">
        <f t="shared" si="7"/>
        <v>0</v>
      </c>
      <c r="M52" s="158"/>
      <c r="N52" s="159"/>
      <c r="O52" s="1427"/>
      <c r="P52" s="158"/>
      <c r="Q52" s="159"/>
      <c r="R52" s="1427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210</v>
      </c>
      <c r="L53" s="296">
        <f t="shared" si="7"/>
        <v>0</v>
      </c>
      <c r="M53" s="158"/>
      <c r="N53" s="159"/>
      <c r="O53" s="1427"/>
      <c r="P53" s="158"/>
      <c r="Q53" s="159"/>
      <c r="R53" s="1427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211</v>
      </c>
      <c r="L54" s="315">
        <f t="shared" si="7"/>
        <v>0</v>
      </c>
      <c r="M54" s="164"/>
      <c r="N54" s="165"/>
      <c r="O54" s="1423"/>
      <c r="P54" s="164"/>
      <c r="Q54" s="165"/>
      <c r="R54" s="1423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212</v>
      </c>
      <c r="L55" s="321">
        <f t="shared" si="7"/>
        <v>0</v>
      </c>
      <c r="M55" s="455"/>
      <c r="N55" s="456"/>
      <c r="O55" s="1435"/>
      <c r="P55" s="455"/>
      <c r="Q55" s="456"/>
      <c r="R55" s="1435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213</v>
      </c>
      <c r="L56" s="327">
        <f t="shared" si="7"/>
        <v>0</v>
      </c>
      <c r="M56" s="450"/>
      <c r="N56" s="451"/>
      <c r="O56" s="1432"/>
      <c r="P56" s="450"/>
      <c r="Q56" s="451"/>
      <c r="R56" s="1432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214</v>
      </c>
      <c r="L57" s="321">
        <f t="shared" si="7"/>
        <v>0</v>
      </c>
      <c r="M57" s="455"/>
      <c r="N57" s="456"/>
      <c r="O57" s="1435"/>
      <c r="P57" s="455"/>
      <c r="Q57" s="456"/>
      <c r="R57" s="1435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215</v>
      </c>
      <c r="L58" s="296">
        <f t="shared" si="7"/>
        <v>0</v>
      </c>
      <c r="M58" s="158"/>
      <c r="N58" s="159"/>
      <c r="O58" s="1427"/>
      <c r="P58" s="158"/>
      <c r="Q58" s="159"/>
      <c r="R58" s="1427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894</v>
      </c>
      <c r="L59" s="327">
        <f t="shared" si="7"/>
        <v>0</v>
      </c>
      <c r="M59" s="450"/>
      <c r="N59" s="451"/>
      <c r="O59" s="1432"/>
      <c r="P59" s="450"/>
      <c r="Q59" s="451"/>
      <c r="R59" s="1432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216</v>
      </c>
      <c r="L60" s="321">
        <f t="shared" si="7"/>
        <v>0</v>
      </c>
      <c r="M60" s="455"/>
      <c r="N60" s="456"/>
      <c r="O60" s="1435"/>
      <c r="P60" s="455"/>
      <c r="Q60" s="456"/>
      <c r="R60" s="1435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820</v>
      </c>
      <c r="L61" s="327">
        <f t="shared" si="7"/>
        <v>0</v>
      </c>
      <c r="M61" s="450"/>
      <c r="N61" s="451"/>
      <c r="O61" s="1432"/>
      <c r="P61" s="450"/>
      <c r="Q61" s="451"/>
      <c r="R61" s="1432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217</v>
      </c>
      <c r="L62" s="336">
        <f t="shared" si="7"/>
        <v>0</v>
      </c>
      <c r="M62" s="602"/>
      <c r="N62" s="603"/>
      <c r="O62" s="1434"/>
      <c r="P62" s="602"/>
      <c r="Q62" s="603"/>
      <c r="R62" s="1434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931</v>
      </c>
      <c r="L63" s="321">
        <f t="shared" si="7"/>
        <v>0</v>
      </c>
      <c r="M63" s="455"/>
      <c r="N63" s="456"/>
      <c r="O63" s="1435"/>
      <c r="P63" s="455"/>
      <c r="Q63" s="456"/>
      <c r="R63" s="1435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312</v>
      </c>
      <c r="L64" s="296">
        <f t="shared" si="7"/>
        <v>0</v>
      </c>
      <c r="M64" s="158"/>
      <c r="N64" s="159"/>
      <c r="O64" s="1427"/>
      <c r="P64" s="158"/>
      <c r="Q64" s="159"/>
      <c r="R64" s="1427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218</v>
      </c>
      <c r="L65" s="288">
        <f t="shared" si="7"/>
        <v>0</v>
      </c>
      <c r="M65" s="173"/>
      <c r="N65" s="174"/>
      <c r="O65" s="1428"/>
      <c r="P65" s="173"/>
      <c r="Q65" s="174"/>
      <c r="R65" s="1428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784" t="s">
        <v>279</v>
      </c>
      <c r="K66" s="1785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932</v>
      </c>
      <c r="L67" s="282">
        <f>M67+N67+O67</f>
        <v>0</v>
      </c>
      <c r="M67" s="152"/>
      <c r="N67" s="153"/>
      <c r="O67" s="1422"/>
      <c r="P67" s="152"/>
      <c r="Q67" s="153"/>
      <c r="R67" s="1422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933</v>
      </c>
      <c r="L68" s="296">
        <f>M68+N68+O68</f>
        <v>0</v>
      </c>
      <c r="M68" s="158"/>
      <c r="N68" s="159"/>
      <c r="O68" s="1427"/>
      <c r="P68" s="158"/>
      <c r="Q68" s="159"/>
      <c r="R68" s="1427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934</v>
      </c>
      <c r="L69" s="288">
        <f>M69+N69+O69</f>
        <v>0</v>
      </c>
      <c r="M69" s="173"/>
      <c r="N69" s="174"/>
      <c r="O69" s="1428"/>
      <c r="P69" s="173"/>
      <c r="Q69" s="174"/>
      <c r="R69" s="1428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784" t="s">
        <v>741</v>
      </c>
      <c r="K70" s="1785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219</v>
      </c>
      <c r="L71" s="282">
        <f>M71+N71+O71</f>
        <v>0</v>
      </c>
      <c r="M71" s="152"/>
      <c r="N71" s="153"/>
      <c r="O71" s="1422"/>
      <c r="P71" s="152"/>
      <c r="Q71" s="153"/>
      <c r="R71" s="1422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220</v>
      </c>
      <c r="L72" s="296">
        <f>M72+N72+O72</f>
        <v>0</v>
      </c>
      <c r="M72" s="158"/>
      <c r="N72" s="159"/>
      <c r="O72" s="1427"/>
      <c r="P72" s="158"/>
      <c r="Q72" s="159"/>
      <c r="R72" s="1427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221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222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223</v>
      </c>
      <c r="L75" s="288">
        <f>M75+N75+O75</f>
        <v>0</v>
      </c>
      <c r="M75" s="173"/>
      <c r="N75" s="174"/>
      <c r="O75" s="1428"/>
      <c r="P75" s="173"/>
      <c r="Q75" s="174"/>
      <c r="R75" s="1428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784" t="s">
        <v>224</v>
      </c>
      <c r="K76" s="1785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313</v>
      </c>
      <c r="L77" s="282">
        <f t="shared" ref="L77:L82" si="12">M77+N77+O77</f>
        <v>0</v>
      </c>
      <c r="M77" s="152"/>
      <c r="N77" s="153"/>
      <c r="O77" s="1422"/>
      <c r="P77" s="152"/>
      <c r="Q77" s="153"/>
      <c r="R77" s="1422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225</v>
      </c>
      <c r="L78" s="288">
        <f t="shared" si="12"/>
        <v>0</v>
      </c>
      <c r="M78" s="173"/>
      <c r="N78" s="174"/>
      <c r="O78" s="1428"/>
      <c r="P78" s="173"/>
      <c r="Q78" s="174"/>
      <c r="R78" s="1428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784" t="s">
        <v>226</v>
      </c>
      <c r="K79" s="1785"/>
      <c r="L79" s="311">
        <f t="shared" si="12"/>
        <v>0</v>
      </c>
      <c r="M79" s="1429"/>
      <c r="N79" s="1430"/>
      <c r="O79" s="1431"/>
      <c r="P79" s="1429"/>
      <c r="Q79" s="1430"/>
      <c r="R79" s="1431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790" t="s">
        <v>227</v>
      </c>
      <c r="K80" s="1791"/>
      <c r="L80" s="311">
        <f t="shared" si="12"/>
        <v>0</v>
      </c>
      <c r="M80" s="1429"/>
      <c r="N80" s="1430"/>
      <c r="O80" s="1431"/>
      <c r="P80" s="1429"/>
      <c r="Q80" s="1430"/>
      <c r="R80" s="1431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790" t="s">
        <v>228</v>
      </c>
      <c r="K81" s="1791"/>
      <c r="L81" s="311">
        <f t="shared" si="12"/>
        <v>0</v>
      </c>
      <c r="M81" s="1429"/>
      <c r="N81" s="1430"/>
      <c r="O81" s="1431"/>
      <c r="P81" s="1429"/>
      <c r="Q81" s="1430"/>
      <c r="R81" s="1431"/>
      <c r="S81" s="311">
        <f t="shared" si="13"/>
        <v>0</v>
      </c>
      <c r="T81" s="12" t="str">
        <f t="shared" si="1"/>
        <v/>
      </c>
      <c r="U81" s="13"/>
    </row>
    <row r="82" spans="1:21" ht="35.25" customHeight="1">
      <c r="A82" s="61">
        <v>69</v>
      </c>
      <c r="I82" s="273">
        <v>2800</v>
      </c>
      <c r="J82" s="1790" t="s">
        <v>1690</v>
      </c>
      <c r="K82" s="1791"/>
      <c r="L82" s="311">
        <f t="shared" si="12"/>
        <v>0</v>
      </c>
      <c r="M82" s="1429"/>
      <c r="N82" s="1430"/>
      <c r="O82" s="1431"/>
      <c r="P82" s="1429"/>
      <c r="Q82" s="1430"/>
      <c r="R82" s="1431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784" t="s">
        <v>229</v>
      </c>
      <c r="K83" s="1785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2024</v>
      </c>
      <c r="L84" s="282">
        <f>M84+N84+O84</f>
        <v>0</v>
      </c>
      <c r="M84" s="152"/>
      <c r="N84" s="153"/>
      <c r="O84" s="1422"/>
      <c r="P84" s="152"/>
      <c r="Q84" s="153"/>
      <c r="R84" s="1422"/>
      <c r="S84" s="282">
        <f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230</v>
      </c>
      <c r="L85" s="282">
        <f t="shared" ref="L85:L91" si="15">M85+N85+O85</f>
        <v>0</v>
      </c>
      <c r="M85" s="152"/>
      <c r="N85" s="153"/>
      <c r="O85" s="1422"/>
      <c r="P85" s="152"/>
      <c r="Q85" s="153"/>
      <c r="R85" s="1422"/>
      <c r="S85" s="282">
        <f t="shared" ref="S85:S91" si="16">P85+Q85+R85</f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231</v>
      </c>
      <c r="L86" s="327">
        <f t="shared" si="15"/>
        <v>0</v>
      </c>
      <c r="M86" s="450"/>
      <c r="N86" s="451"/>
      <c r="O86" s="1432"/>
      <c r="P86" s="450"/>
      <c r="Q86" s="451"/>
      <c r="R86" s="1432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232</v>
      </c>
      <c r="L87" s="352">
        <f t="shared" si="15"/>
        <v>0</v>
      </c>
      <c r="M87" s="638"/>
      <c r="N87" s="639"/>
      <c r="O87" s="1433"/>
      <c r="P87" s="638"/>
      <c r="Q87" s="639"/>
      <c r="R87" s="1433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233</v>
      </c>
      <c r="L88" s="336">
        <f t="shared" si="15"/>
        <v>0</v>
      </c>
      <c r="M88" s="602"/>
      <c r="N88" s="603"/>
      <c r="O88" s="1434"/>
      <c r="P88" s="602"/>
      <c r="Q88" s="603"/>
      <c r="R88" s="1434"/>
      <c r="S88" s="336">
        <f t="shared" si="16"/>
        <v>0</v>
      </c>
      <c r="T88" s="12" t="str">
        <f t="shared" si="1"/>
        <v/>
      </c>
      <c r="U88" s="13"/>
    </row>
    <row r="89" spans="1:21" ht="15.75">
      <c r="A89" s="61">
        <v>75</v>
      </c>
      <c r="I89" s="293"/>
      <c r="J89" s="319">
        <v>2990</v>
      </c>
      <c r="K89" s="357" t="s">
        <v>2056</v>
      </c>
      <c r="L89" s="321">
        <f>M89+N89+O89</f>
        <v>0</v>
      </c>
      <c r="M89" s="455"/>
      <c r="N89" s="456"/>
      <c r="O89" s="1435"/>
      <c r="P89" s="455"/>
      <c r="Q89" s="456"/>
      <c r="R89" s="1435"/>
      <c r="S89" s="321">
        <f>P89+Q89+R89</f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234</v>
      </c>
      <c r="L90" s="321">
        <f t="shared" si="15"/>
        <v>0</v>
      </c>
      <c r="M90" s="455"/>
      <c r="N90" s="456"/>
      <c r="O90" s="1435"/>
      <c r="P90" s="455"/>
      <c r="Q90" s="456"/>
      <c r="R90" s="1435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235</v>
      </c>
      <c r="L91" s="288">
        <f t="shared" si="15"/>
        <v>0</v>
      </c>
      <c r="M91" s="173"/>
      <c r="N91" s="174"/>
      <c r="O91" s="1428"/>
      <c r="P91" s="173"/>
      <c r="Q91" s="174"/>
      <c r="R91" s="1428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236</v>
      </c>
      <c r="K92" s="1488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237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734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238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239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240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1687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784" t="s">
        <v>241</v>
      </c>
      <c r="K99" s="1785"/>
      <c r="L99" s="311">
        <f t="shared" si="18"/>
        <v>0</v>
      </c>
      <c r="M99" s="1478">
        <v>0</v>
      </c>
      <c r="N99" s="1479">
        <v>0</v>
      </c>
      <c r="O99" s="1480">
        <v>0</v>
      </c>
      <c r="P99" s="1478">
        <v>0</v>
      </c>
      <c r="Q99" s="1479">
        <v>0</v>
      </c>
      <c r="R99" s="1480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784" t="s">
        <v>242</v>
      </c>
      <c r="K100" s="1785"/>
      <c r="L100" s="311">
        <f t="shared" si="18"/>
        <v>0</v>
      </c>
      <c r="M100" s="1429"/>
      <c r="N100" s="1430"/>
      <c r="O100" s="1431"/>
      <c r="P100" s="1429"/>
      <c r="Q100" s="1430"/>
      <c r="R100" s="1431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784" t="s">
        <v>243</v>
      </c>
      <c r="K101" s="1785"/>
      <c r="L101" s="311">
        <f t="shared" si="18"/>
        <v>0</v>
      </c>
      <c r="M101" s="1429"/>
      <c r="N101" s="1430"/>
      <c r="O101" s="1431"/>
      <c r="P101" s="1429"/>
      <c r="Q101" s="1430"/>
      <c r="R101" s="1431"/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784" t="s">
        <v>244</v>
      </c>
      <c r="K102" s="1785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245</v>
      </c>
      <c r="L103" s="282">
        <f t="shared" ref="L103:L108" si="22">M103+N103+O103</f>
        <v>0</v>
      </c>
      <c r="M103" s="152"/>
      <c r="N103" s="153"/>
      <c r="O103" s="1422"/>
      <c r="P103" s="152"/>
      <c r="Q103" s="153"/>
      <c r="R103" s="1422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246</v>
      </c>
      <c r="L104" s="296">
        <f t="shared" si="22"/>
        <v>0</v>
      </c>
      <c r="M104" s="158"/>
      <c r="N104" s="159"/>
      <c r="O104" s="1427"/>
      <c r="P104" s="158"/>
      <c r="Q104" s="159"/>
      <c r="R104" s="1427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247</v>
      </c>
      <c r="L105" s="296">
        <f t="shared" si="22"/>
        <v>0</v>
      </c>
      <c r="M105" s="158"/>
      <c r="N105" s="159"/>
      <c r="O105" s="1427"/>
      <c r="P105" s="158"/>
      <c r="Q105" s="159"/>
      <c r="R105" s="1427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248</v>
      </c>
      <c r="L106" s="296">
        <f t="shared" si="22"/>
        <v>0</v>
      </c>
      <c r="M106" s="158"/>
      <c r="N106" s="159"/>
      <c r="O106" s="1427"/>
      <c r="P106" s="158"/>
      <c r="Q106" s="159"/>
      <c r="R106" s="1427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249</v>
      </c>
      <c r="L107" s="296">
        <f t="shared" si="22"/>
        <v>0</v>
      </c>
      <c r="M107" s="158"/>
      <c r="N107" s="159"/>
      <c r="O107" s="1427"/>
      <c r="P107" s="158"/>
      <c r="Q107" s="159"/>
      <c r="R107" s="1427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250</v>
      </c>
      <c r="L108" s="288">
        <f t="shared" si="22"/>
        <v>0</v>
      </c>
      <c r="M108" s="173"/>
      <c r="N108" s="174"/>
      <c r="O108" s="1428"/>
      <c r="P108" s="173"/>
      <c r="Q108" s="174"/>
      <c r="R108" s="1428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784" t="s">
        <v>1691</v>
      </c>
      <c r="K109" s="1785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251</v>
      </c>
      <c r="L110" s="282">
        <f t="shared" ref="L110:L115" si="25">M110+N110+O110</f>
        <v>0</v>
      </c>
      <c r="M110" s="152"/>
      <c r="N110" s="153"/>
      <c r="O110" s="1422"/>
      <c r="P110" s="152"/>
      <c r="Q110" s="153"/>
      <c r="R110" s="1422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252</v>
      </c>
      <c r="L111" s="296">
        <f t="shared" si="25"/>
        <v>0</v>
      </c>
      <c r="M111" s="158"/>
      <c r="N111" s="159"/>
      <c r="O111" s="1427"/>
      <c r="P111" s="158"/>
      <c r="Q111" s="159"/>
      <c r="R111" s="1427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253</v>
      </c>
      <c r="L112" s="288">
        <f t="shared" si="25"/>
        <v>0</v>
      </c>
      <c r="M112" s="173"/>
      <c r="N112" s="174"/>
      <c r="O112" s="1428"/>
      <c r="P112" s="173"/>
      <c r="Q112" s="174"/>
      <c r="R112" s="1428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784" t="s">
        <v>1688</v>
      </c>
      <c r="K113" s="1785"/>
      <c r="L113" s="311">
        <f t="shared" si="25"/>
        <v>0</v>
      </c>
      <c r="M113" s="1429"/>
      <c r="N113" s="1430"/>
      <c r="O113" s="1431"/>
      <c r="P113" s="1429"/>
      <c r="Q113" s="1430"/>
      <c r="R113" s="1431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784" t="s">
        <v>1689</v>
      </c>
      <c r="K114" s="1785"/>
      <c r="L114" s="311">
        <f t="shared" si="25"/>
        <v>0</v>
      </c>
      <c r="M114" s="1429"/>
      <c r="N114" s="1430"/>
      <c r="O114" s="1431"/>
      <c r="P114" s="1429"/>
      <c r="Q114" s="1430"/>
      <c r="R114" s="1431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790" t="s">
        <v>254</v>
      </c>
      <c r="K115" s="1791"/>
      <c r="L115" s="311">
        <f t="shared" si="25"/>
        <v>0</v>
      </c>
      <c r="M115" s="1429"/>
      <c r="N115" s="1430"/>
      <c r="O115" s="1431"/>
      <c r="P115" s="1429"/>
      <c r="Q115" s="1430"/>
      <c r="R115" s="1431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784" t="s">
        <v>280</v>
      </c>
      <c r="K116" s="1785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281</v>
      </c>
      <c r="L117" s="282">
        <f>M117+N117+O117</f>
        <v>0</v>
      </c>
      <c r="M117" s="152"/>
      <c r="N117" s="153"/>
      <c r="O117" s="1422"/>
      <c r="P117" s="152"/>
      <c r="Q117" s="153"/>
      <c r="R117" s="1422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282</v>
      </c>
      <c r="L118" s="288">
        <f>M118+N118+O118</f>
        <v>0</v>
      </c>
      <c r="M118" s="173"/>
      <c r="N118" s="174"/>
      <c r="O118" s="1428"/>
      <c r="P118" s="173"/>
      <c r="Q118" s="174"/>
      <c r="R118" s="1428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788" t="s">
        <v>255</v>
      </c>
      <c r="K119" s="1789"/>
      <c r="L119" s="311">
        <f>M119+N119+O119</f>
        <v>0</v>
      </c>
      <c r="M119" s="1429"/>
      <c r="N119" s="1430"/>
      <c r="O119" s="1431"/>
      <c r="P119" s="1429"/>
      <c r="Q119" s="1430"/>
      <c r="R119" s="1431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788" t="s">
        <v>256</v>
      </c>
      <c r="K120" s="1789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257</v>
      </c>
      <c r="L121" s="282">
        <f t="shared" ref="L121:L127" si="29">M121+N121+O121</f>
        <v>0</v>
      </c>
      <c r="M121" s="152"/>
      <c r="N121" s="153"/>
      <c r="O121" s="1422"/>
      <c r="P121" s="152"/>
      <c r="Q121" s="153"/>
      <c r="R121" s="1422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258</v>
      </c>
      <c r="L122" s="296">
        <f t="shared" si="29"/>
        <v>0</v>
      </c>
      <c r="M122" s="158"/>
      <c r="N122" s="159"/>
      <c r="O122" s="1427"/>
      <c r="P122" s="158"/>
      <c r="Q122" s="159"/>
      <c r="R122" s="1427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637</v>
      </c>
      <c r="L123" s="296">
        <f t="shared" si="29"/>
        <v>0</v>
      </c>
      <c r="M123" s="158"/>
      <c r="N123" s="159"/>
      <c r="O123" s="1427"/>
      <c r="P123" s="158"/>
      <c r="Q123" s="159"/>
      <c r="R123" s="1427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638</v>
      </c>
      <c r="L124" s="296">
        <f t="shared" si="29"/>
        <v>0</v>
      </c>
      <c r="M124" s="158"/>
      <c r="N124" s="159"/>
      <c r="O124" s="1427"/>
      <c r="P124" s="158"/>
      <c r="Q124" s="159"/>
      <c r="R124" s="1427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639</v>
      </c>
      <c r="L125" s="296">
        <f t="shared" si="29"/>
        <v>0</v>
      </c>
      <c r="M125" s="158"/>
      <c r="N125" s="159"/>
      <c r="O125" s="1427"/>
      <c r="P125" s="158"/>
      <c r="Q125" s="159"/>
      <c r="R125" s="1427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640</v>
      </c>
      <c r="L126" s="296">
        <f t="shared" si="29"/>
        <v>0</v>
      </c>
      <c r="M126" s="158"/>
      <c r="N126" s="159"/>
      <c r="O126" s="1427"/>
      <c r="P126" s="158"/>
      <c r="Q126" s="159"/>
      <c r="R126" s="1427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641</v>
      </c>
      <c r="L127" s="288">
        <f t="shared" si="29"/>
        <v>0</v>
      </c>
      <c r="M127" s="173"/>
      <c r="N127" s="174"/>
      <c r="O127" s="1428"/>
      <c r="P127" s="173"/>
      <c r="Q127" s="174"/>
      <c r="R127" s="1428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788" t="s">
        <v>642</v>
      </c>
      <c r="K128" s="1789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314</v>
      </c>
      <c r="L129" s="282">
        <f>M129+N129+O129</f>
        <v>0</v>
      </c>
      <c r="M129" s="152"/>
      <c r="N129" s="153"/>
      <c r="O129" s="1422"/>
      <c r="P129" s="152"/>
      <c r="Q129" s="153"/>
      <c r="R129" s="1422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643</v>
      </c>
      <c r="L130" s="288">
        <f>M130+N130+O130</f>
        <v>0</v>
      </c>
      <c r="M130" s="173"/>
      <c r="N130" s="174"/>
      <c r="O130" s="1428"/>
      <c r="P130" s="173"/>
      <c r="Q130" s="174"/>
      <c r="R130" s="1428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788" t="s">
        <v>704</v>
      </c>
      <c r="K131" s="1789"/>
      <c r="L131" s="311">
        <f>M131+N131+O131</f>
        <v>0</v>
      </c>
      <c r="M131" s="1429"/>
      <c r="N131" s="1430"/>
      <c r="O131" s="1431"/>
      <c r="P131" s="1429"/>
      <c r="Q131" s="1430"/>
      <c r="R131" s="1431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784" t="s">
        <v>705</v>
      </c>
      <c r="K132" s="1785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706</v>
      </c>
      <c r="L133" s="282">
        <f>M133+N133+O133</f>
        <v>0</v>
      </c>
      <c r="M133" s="152"/>
      <c r="N133" s="153"/>
      <c r="O133" s="1422"/>
      <c r="P133" s="152"/>
      <c r="Q133" s="153"/>
      <c r="R133" s="1422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707</v>
      </c>
      <c r="L134" s="296">
        <f>M134+N134+O134</f>
        <v>0</v>
      </c>
      <c r="M134" s="158"/>
      <c r="N134" s="159"/>
      <c r="O134" s="1427"/>
      <c r="P134" s="158"/>
      <c r="Q134" s="159"/>
      <c r="R134" s="1427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708</v>
      </c>
      <c r="L135" s="296">
        <f>M135+N135+O135</f>
        <v>0</v>
      </c>
      <c r="M135" s="158"/>
      <c r="N135" s="159"/>
      <c r="O135" s="1427"/>
      <c r="P135" s="158"/>
      <c r="Q135" s="159"/>
      <c r="R135" s="1427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709</v>
      </c>
      <c r="L136" s="288">
        <f>M136+N136+O136</f>
        <v>0</v>
      </c>
      <c r="M136" s="173"/>
      <c r="N136" s="174"/>
      <c r="O136" s="1428"/>
      <c r="P136" s="173"/>
      <c r="Q136" s="174"/>
      <c r="R136" s="1428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792" t="s">
        <v>935</v>
      </c>
      <c r="K137" s="1793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710</v>
      </c>
      <c r="L138" s="282">
        <f>M138+N138+O138</f>
        <v>0</v>
      </c>
      <c r="M138" s="152"/>
      <c r="N138" s="153"/>
      <c r="O138" s="1422"/>
      <c r="P138" s="152"/>
      <c r="Q138" s="153"/>
      <c r="R138" s="1422"/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711</v>
      </c>
      <c r="L139" s="315">
        <f>M139+N139+O139</f>
        <v>0</v>
      </c>
      <c r="M139" s="164"/>
      <c r="N139" s="165"/>
      <c r="O139" s="1423"/>
      <c r="P139" s="164"/>
      <c r="Q139" s="165"/>
      <c r="R139" s="1423"/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712</v>
      </c>
      <c r="L140" s="378">
        <f>M140+N140+O140</f>
        <v>0</v>
      </c>
      <c r="M140" s="1424"/>
      <c r="N140" s="1425"/>
      <c r="O140" s="1426"/>
      <c r="P140" s="1424"/>
      <c r="Q140" s="1425"/>
      <c r="R140" s="1426"/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4"/>
      <c r="J141" s="1794" t="s">
        <v>713</v>
      </c>
      <c r="K141" s="1795"/>
      <c r="L141" s="1445"/>
      <c r="M141" s="1445"/>
      <c r="N141" s="1445"/>
      <c r="O141" s="1445"/>
      <c r="P141" s="1445"/>
      <c r="Q141" s="1445"/>
      <c r="R141" s="1445"/>
      <c r="S141" s="1446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794" t="s">
        <v>713</v>
      </c>
      <c r="K142" s="1795"/>
      <c r="L142" s="383">
        <f>M142+N142+O142</f>
        <v>0</v>
      </c>
      <c r="M142" s="1436"/>
      <c r="N142" s="1437"/>
      <c r="O142" s="1438"/>
      <c r="P142" s="1468">
        <v>0</v>
      </c>
      <c r="Q142" s="1469">
        <v>0</v>
      </c>
      <c r="R142" s="1470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40"/>
      <c r="J143" s="1441"/>
      <c r="K143" s="1442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43"/>
      <c r="J144" s="111"/>
      <c r="K144" s="1444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43"/>
      <c r="J145" s="111"/>
      <c r="K145" s="1444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71"/>
      <c r="J146" s="394" t="s">
        <v>760</v>
      </c>
      <c r="K146" s="1439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124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70"/>
      <c r="J148" s="1370"/>
      <c r="K148" s="1371"/>
      <c r="L148" s="1370"/>
      <c r="M148" s="1370"/>
      <c r="N148" s="1370"/>
      <c r="O148" s="1370"/>
      <c r="P148" s="1370"/>
      <c r="Q148" s="1370"/>
      <c r="R148" s="1370"/>
      <c r="S148" s="1372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J80:K80"/>
    <mergeCell ref="J102:K102"/>
    <mergeCell ref="J109:K109"/>
    <mergeCell ref="J113:K113"/>
    <mergeCell ref="J114:K114"/>
    <mergeCell ref="J115:K115"/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</mergeCells>
  <conditionalFormatting sqref="M19">
    <cfRule type="cellIs" dxfId="14" priority="23" stopIfTrue="1" operator="equal">
      <formula>0</formula>
    </cfRule>
  </conditionalFormatting>
  <conditionalFormatting sqref="L21">
    <cfRule type="cellIs" dxfId="13" priority="18" stopIfTrue="1" operator="equal">
      <formula>98</formula>
    </cfRule>
    <cfRule type="cellIs" dxfId="12" priority="19" stopIfTrue="1" operator="equal">
      <formula>96</formula>
    </cfRule>
    <cfRule type="cellIs" dxfId="11" priority="20" stopIfTrue="1" operator="equal">
      <formula>42</formula>
    </cfRule>
    <cfRule type="cellIs" dxfId="3" priority="21" stopIfTrue="1" operator="equal">
      <formula>97</formula>
    </cfRule>
    <cfRule type="cellIs" dxfId="2" priority="22" stopIfTrue="1" operator="equal">
      <formula>33</formula>
    </cfRule>
  </conditionalFormatting>
  <conditionalFormatting sqref="M21">
    <cfRule type="cellIs" dxfId="10" priority="13" stopIfTrue="1" operator="equal">
      <formula>"ЧУЖДИ СРЕДСТВА"</formula>
    </cfRule>
    <cfRule type="cellIs" dxfId="9" priority="14" stopIfTrue="1" operator="equal">
      <formula>"СЕС - ДМП"</formula>
    </cfRule>
    <cfRule type="cellIs" dxfId="8" priority="15" stopIfTrue="1" operator="equal">
      <formula>"СЕС - РА"</formula>
    </cfRule>
    <cfRule type="cellIs" dxfId="1" priority="16" stopIfTrue="1" operator="equal">
      <formula>"СЕС - ДЕС"</formula>
    </cfRule>
    <cfRule type="cellIs" dxfId="0" priority="17" stopIfTrue="1" operator="equal">
      <formula>"СЕС - КСФ"</formula>
    </cfRule>
  </conditionalFormatting>
  <conditionalFormatting sqref="K28">
    <cfRule type="cellIs" dxfId="7" priority="6" stopIfTrue="1" operator="notEqual">
      <formula>"ИЗБЕРЕТЕ ДЕЙНОСТ"</formula>
    </cfRule>
  </conditionalFormatting>
  <conditionalFormatting sqref="K146">
    <cfRule type="cellIs" dxfId="6" priority="4" stopIfTrue="1" operator="equal">
      <formula>0</formula>
    </cfRule>
  </conditionalFormatting>
  <conditionalFormatting sqref="J28">
    <cfRule type="cellIs" dxfId="5" priority="3" stopIfTrue="1" operator="notEqual">
      <formula>0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138:R139 M93:R101 M84:R87 M71:R74">
      <formula1>999999999999999000</formula1>
    </dataValidation>
    <dataValidation type="list" allowBlank="1" showDropDown="1" showInputMessage="1" showErrorMessage="1" prompt="Използва се само  за финансово-правна форма СЕС-КСФ (код 98)_x000a_" sqref="K26">
      <formula1>OP_LIST</formula1>
    </dataValidation>
    <dataValidation type="whole" operator="lessThanOrEqual" allowBlank="1" showInputMessage="1" showErrorMessage="1" error="Въвежда се цяло отрицателно число!" sqref="M75:R75 M140:R140 M88:R88">
      <formula1>0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Потребител на Windows</cp:lastModifiedBy>
  <cp:lastPrinted>2017-07-06T10:54:32Z</cp:lastPrinted>
  <dcterms:created xsi:type="dcterms:W3CDTF">1997-12-10T11:54:07Z</dcterms:created>
  <dcterms:modified xsi:type="dcterms:W3CDTF">2017-07-18T06:55:23Z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